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uermuller\Documents\Rámcová dohoda\"/>
    </mc:Choice>
  </mc:AlternateContent>
  <xr:revisionPtr revIDLastSave="0" documentId="13_ncr:1_{32DD65F8-DC11-4662-A29C-16C0F3D05E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Elektromateriál" sheetId="2" r:id="rId2"/>
    <sheet name="02 - Zemní práce" sheetId="3" r:id="rId3"/>
    <sheet name="04 - Materiál dodávaný za..." sheetId="5" r:id="rId4"/>
    <sheet name="03 - VON" sheetId="4" r:id="rId5"/>
    <sheet name="Pokyny pro vyplnění" sheetId="6" r:id="rId6"/>
  </sheets>
  <definedNames>
    <definedName name="_xlnm._FilterDatabase" localSheetId="1" hidden="1">'01 - Elektromateriál'!$C$78:$K$301</definedName>
    <definedName name="_xlnm._FilterDatabase" localSheetId="2" hidden="1">'02 - Zemní práce'!$C$78:$K$149</definedName>
    <definedName name="_xlnm._FilterDatabase" localSheetId="4" hidden="1">'03 - VON'!$C$78:$K$103</definedName>
    <definedName name="_xlnm._FilterDatabase" localSheetId="3" hidden="1">'04 - Materiál dodávaný za...'!$C$78:$K$82</definedName>
    <definedName name="_xlnm.Print_Titles" localSheetId="1">'01 - Elektromateriál'!$78:$78</definedName>
    <definedName name="_xlnm.Print_Titles" localSheetId="2">'02 - Zemní práce'!$78:$78</definedName>
    <definedName name="_xlnm.Print_Titles" localSheetId="4">'03 - VON'!$78:$78</definedName>
    <definedName name="_xlnm.Print_Titles" localSheetId="3">'04 - Materiál dodávaný za...'!$78:$78</definedName>
    <definedName name="_xlnm.Print_Titles" localSheetId="0">'Rekapitulace stavby'!$52:$52</definedName>
    <definedName name="_xlnm.Print_Area" localSheetId="1">'01 - Elektromateriál'!$C$4:$J$39,'01 - Elektromateriál'!$C$45:$J$60,'01 - Elektromateriál'!$C$66:$K$301</definedName>
    <definedName name="_xlnm.Print_Area" localSheetId="2">'02 - Zemní práce'!$C$4:$J$39,'02 - Zemní práce'!$C$45:$J$60,'02 - Zemní práce'!$C$66:$K$149</definedName>
    <definedName name="_xlnm.Print_Area" localSheetId="4">'03 - VON'!$C$4:$J$39,'03 - VON'!$C$45:$J$60,'03 - VON'!$C$66:$K$103</definedName>
    <definedName name="_xlnm.Print_Area" localSheetId="3">'04 - Materiál dodávaný za...'!$C$4:$J$39,'04 - Materiál dodávaný za...'!$C$45:$J$60,'04 - Materiál dodávaný za...'!$C$66:$K$82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J37" i="5" l="1"/>
  <c r="J36" i="5"/>
  <c r="AY58" i="1" s="1"/>
  <c r="J35" i="5"/>
  <c r="AX58" i="1" s="1"/>
  <c r="BI80" i="5"/>
  <c r="BH80" i="5"/>
  <c r="F36" i="5" s="1"/>
  <c r="BC58" i="1" s="1"/>
  <c r="BG80" i="5"/>
  <c r="F35" i="5" s="1"/>
  <c r="BB58" i="1" s="1"/>
  <c r="BF80" i="5"/>
  <c r="F34" i="5" s="1"/>
  <c r="BA58" i="1" s="1"/>
  <c r="T80" i="5"/>
  <c r="T79" i="5"/>
  <c r="R80" i="5"/>
  <c r="R79" i="5"/>
  <c r="P80" i="5"/>
  <c r="P79" i="5" s="1"/>
  <c r="AU58" i="1" s="1"/>
  <c r="F73" i="5"/>
  <c r="E71" i="5"/>
  <c r="F52" i="5"/>
  <c r="E50" i="5"/>
  <c r="J24" i="5"/>
  <c r="E24" i="5"/>
  <c r="J76" i="5" s="1"/>
  <c r="J23" i="5"/>
  <c r="J21" i="5"/>
  <c r="E21" i="5"/>
  <c r="J54" i="5" s="1"/>
  <c r="J20" i="5"/>
  <c r="J18" i="5"/>
  <c r="E18" i="5"/>
  <c r="F55" i="5" s="1"/>
  <c r="J17" i="5"/>
  <c r="J15" i="5"/>
  <c r="E15" i="5"/>
  <c r="F75" i="5" s="1"/>
  <c r="J14" i="5"/>
  <c r="J12" i="5"/>
  <c r="J52" i="5"/>
  <c r="E7" i="5"/>
  <c r="E69" i="5" s="1"/>
  <c r="J37" i="4"/>
  <c r="J36" i="4"/>
  <c r="AY57" i="1" s="1"/>
  <c r="J35" i="4"/>
  <c r="AX57" i="1" s="1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BI83" i="4"/>
  <c r="BH83" i="4"/>
  <c r="BG83" i="4"/>
  <c r="BF83" i="4"/>
  <c r="T83" i="4"/>
  <c r="R83" i="4"/>
  <c r="P83" i="4"/>
  <c r="BI80" i="4"/>
  <c r="BH80" i="4"/>
  <c r="BG80" i="4"/>
  <c r="BF80" i="4"/>
  <c r="T80" i="4"/>
  <c r="R80" i="4"/>
  <c r="P80" i="4"/>
  <c r="F73" i="4"/>
  <c r="E71" i="4"/>
  <c r="F52" i="4"/>
  <c r="E50" i="4"/>
  <c r="J24" i="4"/>
  <c r="E24" i="4"/>
  <c r="J76" i="4" s="1"/>
  <c r="J23" i="4"/>
  <c r="J21" i="4"/>
  <c r="E21" i="4"/>
  <c r="J54" i="4"/>
  <c r="J20" i="4"/>
  <c r="J18" i="4"/>
  <c r="E18" i="4"/>
  <c r="F55" i="4"/>
  <c r="J17" i="4"/>
  <c r="J15" i="4"/>
  <c r="E15" i="4"/>
  <c r="F75" i="4"/>
  <c r="J14" i="4"/>
  <c r="J12" i="4"/>
  <c r="J73" i="4" s="1"/>
  <c r="E7" i="4"/>
  <c r="E69" i="4" s="1"/>
  <c r="J37" i="3"/>
  <c r="J36" i="3"/>
  <c r="AY56" i="1"/>
  <c r="J35" i="3"/>
  <c r="AX56" i="1" s="1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7" i="3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BI80" i="3"/>
  <c r="BH80" i="3"/>
  <c r="BG80" i="3"/>
  <c r="BF80" i="3"/>
  <c r="T80" i="3"/>
  <c r="R80" i="3"/>
  <c r="P80" i="3"/>
  <c r="F73" i="3"/>
  <c r="E71" i="3"/>
  <c r="F52" i="3"/>
  <c r="E50" i="3"/>
  <c r="J24" i="3"/>
  <c r="E24" i="3"/>
  <c r="J76" i="3"/>
  <c r="J23" i="3"/>
  <c r="J21" i="3"/>
  <c r="E21" i="3"/>
  <c r="J54" i="3"/>
  <c r="J20" i="3"/>
  <c r="J18" i="3"/>
  <c r="E18" i="3"/>
  <c r="F55" i="3"/>
  <c r="J17" i="3"/>
  <c r="J15" i="3"/>
  <c r="E15" i="3"/>
  <c r="F54" i="3"/>
  <c r="J14" i="3"/>
  <c r="J12" i="3"/>
  <c r="J52" i="3" s="1"/>
  <c r="E7" i="3"/>
  <c r="E69" i="3" s="1"/>
  <c r="J37" i="2"/>
  <c r="J36" i="2"/>
  <c r="AY55" i="1"/>
  <c r="J35" i="2"/>
  <c r="AX55" i="1" s="1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3" i="2"/>
  <c r="BH83" i="2"/>
  <c r="BG83" i="2"/>
  <c r="BF83" i="2"/>
  <c r="T83" i="2"/>
  <c r="R83" i="2"/>
  <c r="P83" i="2"/>
  <c r="BI80" i="2"/>
  <c r="BH80" i="2"/>
  <c r="BG80" i="2"/>
  <c r="BF80" i="2"/>
  <c r="T80" i="2"/>
  <c r="R80" i="2"/>
  <c r="P80" i="2"/>
  <c r="F73" i="2"/>
  <c r="E71" i="2"/>
  <c r="F52" i="2"/>
  <c r="E50" i="2"/>
  <c r="J24" i="2"/>
  <c r="J76" i="2"/>
  <c r="J23" i="2"/>
  <c r="J21" i="2"/>
  <c r="E21" i="2"/>
  <c r="J75" i="2"/>
  <c r="J20" i="2"/>
  <c r="J18" i="2"/>
  <c r="F76" i="2"/>
  <c r="J17" i="2"/>
  <c r="J15" i="2"/>
  <c r="E15" i="2"/>
  <c r="F75" i="2"/>
  <c r="J14" i="2"/>
  <c r="J12" i="2"/>
  <c r="J73" i="2" s="1"/>
  <c r="E7" i="2"/>
  <c r="E69" i="2"/>
  <c r="L50" i="1"/>
  <c r="AM50" i="1"/>
  <c r="AM49" i="1"/>
  <c r="L49" i="1"/>
  <c r="AM47" i="1"/>
  <c r="L47" i="1"/>
  <c r="L45" i="1"/>
  <c r="L44" i="1"/>
  <c r="BK276" i="2"/>
  <c r="J195" i="2"/>
  <c r="BK155" i="2"/>
  <c r="BK92" i="2"/>
  <c r="BK102" i="3"/>
  <c r="BK142" i="3"/>
  <c r="BK264" i="2"/>
  <c r="BK227" i="2"/>
  <c r="J158" i="2"/>
  <c r="J116" i="2"/>
  <c r="BK114" i="3"/>
  <c r="J114" i="3"/>
  <c r="J266" i="2"/>
  <c r="BK178" i="2"/>
  <c r="BK131" i="2"/>
  <c r="BK119" i="3"/>
  <c r="J98" i="4"/>
  <c r="J249" i="2"/>
  <c r="J221" i="2"/>
  <c r="BK195" i="2"/>
  <c r="BK158" i="2"/>
  <c r="J101" i="2"/>
  <c r="J119" i="3"/>
  <c r="BK94" i="3"/>
  <c r="BK86" i="4"/>
  <c r="J294" i="2"/>
  <c r="J282" i="2"/>
  <c r="BK245" i="2"/>
  <c r="J137" i="2"/>
  <c r="J92" i="4"/>
  <c r="BK292" i="2"/>
  <c r="J286" i="2"/>
  <c r="BK278" i="2"/>
  <c r="BK215" i="2"/>
  <c r="BK119" i="2"/>
  <c r="F37" i="5"/>
  <c r="BD58" i="1" s="1"/>
  <c r="J233" i="2"/>
  <c r="BK192" i="2"/>
  <c r="BK125" i="2"/>
  <c r="BK83" i="2"/>
  <c r="J94" i="3"/>
  <c r="J86" i="4"/>
  <c r="J274" i="2"/>
  <c r="J224" i="2"/>
  <c r="J176" i="2"/>
  <c r="BK137" i="2"/>
  <c r="BK104" i="2"/>
  <c r="BK91" i="3"/>
  <c r="J101" i="4"/>
  <c r="BK256" i="2"/>
  <c r="J203" i="2"/>
  <c r="BK167" i="2"/>
  <c r="BK122" i="2"/>
  <c r="J95" i="2"/>
  <c r="BK122" i="3"/>
  <c r="J122" i="3"/>
  <c r="J252" i="2"/>
  <c r="BK224" i="2"/>
  <c r="J170" i="2"/>
  <c r="J98" i="2"/>
  <c r="BK98" i="3"/>
  <c r="J105" i="3"/>
  <c r="J270" i="2"/>
  <c r="J227" i="2"/>
  <c r="J167" i="2"/>
  <c r="BK143" i="2"/>
  <c r="BK107" i="2"/>
  <c r="BK80" i="2"/>
  <c r="BK128" i="3"/>
  <c r="BK92" i="4"/>
  <c r="J296" i="2"/>
  <c r="J284" i="2"/>
  <c r="BK272" i="2"/>
  <c r="BK183" i="2"/>
  <c r="BK110" i="2"/>
  <c r="J91" i="3"/>
  <c r="BK296" i="2"/>
  <c r="J290" i="2"/>
  <c r="BK284" i="2"/>
  <c r="J272" i="2"/>
  <c r="BK233" i="2"/>
  <c r="J143" i="2"/>
  <c r="J102" i="3"/>
  <c r="J268" i="2"/>
  <c r="BK247" i="2"/>
  <c r="J209" i="2"/>
  <c r="J173" i="2"/>
  <c r="BK149" i="2"/>
  <c r="J107" i="2"/>
  <c r="BK84" i="3"/>
  <c r="J80" i="4"/>
  <c r="J256" i="2"/>
  <c r="BK236" i="2"/>
  <c r="BK206" i="2"/>
  <c r="J149" i="2"/>
  <c r="J113" i="2"/>
  <c r="J131" i="3"/>
  <c r="J108" i="3"/>
  <c r="J131" i="2"/>
  <c r="BK101" i="2"/>
  <c r="J138" i="3"/>
  <c r="J98" i="3"/>
  <c r="BK258" i="2"/>
  <c r="BK212" i="2"/>
  <c r="BK146" i="2"/>
  <c r="BK116" i="2"/>
  <c r="J80" i="3"/>
  <c r="BK95" i="4"/>
  <c r="J254" i="2"/>
  <c r="BK203" i="2"/>
  <c r="BK173" i="2"/>
  <c r="BK134" i="2"/>
  <c r="J134" i="3"/>
  <c r="BK89" i="4"/>
  <c r="J80" i="5"/>
  <c r="BK290" i="2"/>
  <c r="J280" i="2"/>
  <c r="BK221" i="2"/>
  <c r="J92" i="2"/>
  <c r="BK252" i="2"/>
  <c r="J200" i="2"/>
  <c r="AS54" i="1"/>
  <c r="BK239" i="2"/>
  <c r="J178" i="2"/>
  <c r="J134" i="2"/>
  <c r="BK98" i="2"/>
  <c r="J128" i="3"/>
  <c r="J230" i="2"/>
  <c r="J192" i="2"/>
  <c r="BK170" i="2"/>
  <c r="BK128" i="2"/>
  <c r="BK108" i="3"/>
  <c r="BK138" i="3"/>
  <c r="BK80" i="5"/>
  <c r="J264" i="2"/>
  <c r="J239" i="2"/>
  <c r="BK209" i="2"/>
  <c r="BK176" i="2"/>
  <c r="J140" i="2"/>
  <c r="J87" i="3"/>
  <c r="BK101" i="4"/>
  <c r="BK200" i="2"/>
  <c r="J83" i="2"/>
  <c r="BK242" i="2"/>
  <c r="BK180" i="2"/>
  <c r="J89" i="2"/>
  <c r="BK298" i="2"/>
  <c r="J278" i="2"/>
  <c r="J145" i="3"/>
  <c r="J288" i="2"/>
  <c r="J164" i="2"/>
  <c r="J260" i="2"/>
  <c r="BK164" i="2"/>
  <c r="BK105" i="3"/>
  <c r="J262" i="2"/>
  <c r="J198" i="2"/>
  <c r="BK86" i="2"/>
  <c r="J276" i="2"/>
  <c r="BK218" i="2"/>
  <c r="J152" i="2"/>
  <c r="J86" i="2"/>
  <c r="BK111" i="3"/>
  <c r="J89" i="4"/>
  <c r="J247" i="2"/>
  <c r="J110" i="2"/>
  <c r="J236" i="2"/>
  <c r="J128" i="2"/>
  <c r="BK116" i="3"/>
  <c r="BK288" i="2"/>
  <c r="J206" i="2"/>
  <c r="BK300" i="2"/>
  <c r="BK282" i="2"/>
  <c r="BK80" i="4"/>
  <c r="BK198" i="2"/>
  <c r="J116" i="3"/>
  <c r="BK83" i="4"/>
  <c r="J215" i="2"/>
  <c r="J80" i="2"/>
  <c r="BK98" i="4"/>
  <c r="BK274" i="2"/>
  <c r="BK254" i="2"/>
  <c r="J218" i="2"/>
  <c r="J186" i="2"/>
  <c r="J146" i="2"/>
  <c r="BK89" i="2"/>
  <c r="BK125" i="3"/>
  <c r="J95" i="4"/>
  <c r="BK268" i="2"/>
  <c r="J245" i="2"/>
  <c r="J183" i="2"/>
  <c r="BK161" i="2"/>
  <c r="J122" i="2"/>
  <c r="BK95" i="2"/>
  <c r="J111" i="3"/>
  <c r="J83" i="4"/>
  <c r="BK266" i="2"/>
  <c r="BK249" i="2"/>
  <c r="BK230" i="2"/>
  <c r="J189" i="2"/>
  <c r="J161" i="2"/>
  <c r="BK113" i="2"/>
  <c r="BK131" i="3"/>
  <c r="BK270" i="2"/>
  <c r="J242" i="2"/>
  <c r="BK186" i="2"/>
  <c r="BK140" i="2"/>
  <c r="J125" i="2"/>
  <c r="BK87" i="3"/>
  <c r="BK80" i="3"/>
  <c r="J258" i="2"/>
  <c r="J212" i="2"/>
  <c r="BK189" i="2"/>
  <c r="BK152" i="2"/>
  <c r="J119" i="2"/>
  <c r="J142" i="3"/>
  <c r="J84" i="3"/>
  <c r="J300" i="2"/>
  <c r="J292" i="2"/>
  <c r="BK286" i="2"/>
  <c r="BK260" i="2"/>
  <c r="J155" i="2"/>
  <c r="J125" i="3"/>
  <c r="BK134" i="3"/>
  <c r="J298" i="2"/>
  <c r="BK294" i="2"/>
  <c r="BK280" i="2"/>
  <c r="BK262" i="2"/>
  <c r="J180" i="2"/>
  <c r="J104" i="2"/>
  <c r="BK145" i="3"/>
  <c r="F37" i="2" l="1"/>
  <c r="BD55" i="1" s="1"/>
  <c r="F36" i="2"/>
  <c r="BC55" i="1" s="1"/>
  <c r="F35" i="2"/>
  <c r="BB55" i="1" s="1"/>
  <c r="J34" i="2"/>
  <c r="AW55" i="1" s="1"/>
  <c r="F34" i="2"/>
  <c r="BA55" i="1" s="1"/>
  <c r="R79" i="2"/>
  <c r="P79" i="2"/>
  <c r="AU55" i="1" s="1"/>
  <c r="R79" i="3"/>
  <c r="BK79" i="2"/>
  <c r="J79" i="2" s="1"/>
  <c r="T79" i="3"/>
  <c r="P79" i="3"/>
  <c r="AU56" i="1" s="1"/>
  <c r="BK79" i="4"/>
  <c r="J79" i="4" s="1"/>
  <c r="T79" i="2"/>
  <c r="BK79" i="3"/>
  <c r="J79" i="3" s="1"/>
  <c r="J59" i="3" s="1"/>
  <c r="P79" i="4"/>
  <c r="AU57" i="1" s="1"/>
  <c r="R79" i="4"/>
  <c r="T79" i="4"/>
  <c r="BK79" i="5"/>
  <c r="J79" i="5" s="1"/>
  <c r="J59" i="5" s="1"/>
  <c r="J73" i="5"/>
  <c r="J75" i="5"/>
  <c r="BE80" i="5"/>
  <c r="E48" i="5"/>
  <c r="J55" i="5"/>
  <c r="F54" i="5"/>
  <c r="F76" i="5"/>
  <c r="BE80" i="4"/>
  <c r="F54" i="4"/>
  <c r="F76" i="4"/>
  <c r="BE92" i="4"/>
  <c r="J52" i="4"/>
  <c r="BE89" i="4"/>
  <c r="BE98" i="4"/>
  <c r="J55" i="4"/>
  <c r="J75" i="4"/>
  <c r="BE83" i="4"/>
  <c r="E48" i="4"/>
  <c r="BE86" i="4"/>
  <c r="BE95" i="4"/>
  <c r="BE101" i="4"/>
  <c r="E48" i="3"/>
  <c r="J55" i="3"/>
  <c r="J75" i="3"/>
  <c r="BE84" i="3"/>
  <c r="BE87" i="3"/>
  <c r="BE119" i="3"/>
  <c r="BE125" i="3"/>
  <c r="BE108" i="3"/>
  <c r="F75" i="3"/>
  <c r="BE111" i="3"/>
  <c r="BE134" i="3"/>
  <c r="BE142" i="3"/>
  <c r="J73" i="3"/>
  <c r="BE98" i="3"/>
  <c r="BE131" i="3"/>
  <c r="F76" i="3"/>
  <c r="BE94" i="3"/>
  <c r="BE114" i="3"/>
  <c r="BE80" i="3"/>
  <c r="BE105" i="3"/>
  <c r="BE116" i="3"/>
  <c r="BE128" i="3"/>
  <c r="BE138" i="3"/>
  <c r="BE145" i="3"/>
  <c r="BE91" i="3"/>
  <c r="BE102" i="3"/>
  <c r="BE122" i="3"/>
  <c r="E48" i="2"/>
  <c r="J52" i="2"/>
  <c r="F54" i="2"/>
  <c r="J54" i="2"/>
  <c r="F55" i="2"/>
  <c r="J55" i="2"/>
  <c r="BE80" i="2"/>
  <c r="BE83" i="2"/>
  <c r="BE86" i="2"/>
  <c r="BE89" i="2"/>
  <c r="BE92" i="2"/>
  <c r="BE95" i="2"/>
  <c r="BE98" i="2"/>
  <c r="BE101" i="2"/>
  <c r="BE104" i="2"/>
  <c r="BE107" i="2"/>
  <c r="BE110" i="2"/>
  <c r="BE113" i="2"/>
  <c r="BE116" i="2"/>
  <c r="BE119" i="2"/>
  <c r="BE122" i="2"/>
  <c r="BE125" i="2"/>
  <c r="BE128" i="2"/>
  <c r="BE131" i="2"/>
  <c r="BE134" i="2"/>
  <c r="BE137" i="2"/>
  <c r="BE140" i="2"/>
  <c r="BE143" i="2"/>
  <c r="BE146" i="2"/>
  <c r="BE149" i="2"/>
  <c r="BE152" i="2"/>
  <c r="BE155" i="2"/>
  <c r="BE158" i="2"/>
  <c r="BE161" i="2"/>
  <c r="BE164" i="2"/>
  <c r="BE167" i="2"/>
  <c r="BE170" i="2"/>
  <c r="BE173" i="2"/>
  <c r="BE176" i="2"/>
  <c r="BE178" i="2"/>
  <c r="BE180" i="2"/>
  <c r="BE183" i="2"/>
  <c r="BE186" i="2"/>
  <c r="BE189" i="2"/>
  <c r="BE192" i="2"/>
  <c r="BE195" i="2"/>
  <c r="BE198" i="2"/>
  <c r="BE200" i="2"/>
  <c r="BE203" i="2"/>
  <c r="BE206" i="2"/>
  <c r="BE209" i="2"/>
  <c r="BE212" i="2"/>
  <c r="BE215" i="2"/>
  <c r="BE218" i="2"/>
  <c r="BE221" i="2"/>
  <c r="BE224" i="2"/>
  <c r="BE227" i="2"/>
  <c r="BE230" i="2"/>
  <c r="BE233" i="2"/>
  <c r="BE236" i="2"/>
  <c r="BE239" i="2"/>
  <c r="BE242" i="2"/>
  <c r="BE245" i="2"/>
  <c r="BE247" i="2"/>
  <c r="BE249" i="2"/>
  <c r="BE252" i="2"/>
  <c r="BE254" i="2"/>
  <c r="BE256" i="2"/>
  <c r="BE258" i="2"/>
  <c r="BE260" i="2"/>
  <c r="BE262" i="2"/>
  <c r="BE264" i="2"/>
  <c r="BE266" i="2"/>
  <c r="BE268" i="2"/>
  <c r="BE270" i="2"/>
  <c r="BE272" i="2"/>
  <c r="BE274" i="2"/>
  <c r="BE276" i="2"/>
  <c r="BE278" i="2"/>
  <c r="BE280" i="2"/>
  <c r="BE282" i="2"/>
  <c r="BE284" i="2"/>
  <c r="BE286" i="2"/>
  <c r="BE288" i="2"/>
  <c r="BE290" i="2"/>
  <c r="BE292" i="2"/>
  <c r="BE294" i="2"/>
  <c r="BE296" i="2"/>
  <c r="BE298" i="2"/>
  <c r="BE300" i="2"/>
  <c r="F36" i="4"/>
  <c r="BC57" i="1" s="1"/>
  <c r="F33" i="5"/>
  <c r="AZ58" i="1" s="1"/>
  <c r="J34" i="4"/>
  <c r="AW57" i="1" s="1"/>
  <c r="J34" i="5"/>
  <c r="AW58" i="1" s="1"/>
  <c r="F34" i="3"/>
  <c r="BA56" i="1" s="1"/>
  <c r="F34" i="4"/>
  <c r="BA57" i="1" s="1"/>
  <c r="J34" i="3"/>
  <c r="AW56" i="1" s="1"/>
  <c r="F35" i="4"/>
  <c r="BB57" i="1" s="1"/>
  <c r="F36" i="3"/>
  <c r="BC56" i="1" s="1"/>
  <c r="F37" i="4"/>
  <c r="BD57" i="1" s="1"/>
  <c r="F35" i="3"/>
  <c r="BB56" i="1" s="1"/>
  <c r="F37" i="3"/>
  <c r="BD56" i="1" s="1"/>
  <c r="J59" i="4" l="1"/>
  <c r="J30" i="4"/>
  <c r="AG57" i="1" s="1"/>
  <c r="J30" i="2"/>
  <c r="AG55" i="1" s="1"/>
  <c r="J59" i="2"/>
  <c r="J30" i="3"/>
  <c r="AG56" i="1" s="1"/>
  <c r="F33" i="2"/>
  <c r="AZ55" i="1" s="1"/>
  <c r="F33" i="3"/>
  <c r="AZ56" i="1" s="1"/>
  <c r="BB54" i="1"/>
  <c r="W31" i="1" s="1"/>
  <c r="J30" i="5"/>
  <c r="AG58" i="1" s="1"/>
  <c r="J33" i="5"/>
  <c r="AV58" i="1" s="1"/>
  <c r="AT58" i="1" s="1"/>
  <c r="BD54" i="1"/>
  <c r="W33" i="1" s="1"/>
  <c r="J33" i="3"/>
  <c r="AV56" i="1" s="1"/>
  <c r="AT56" i="1" s="1"/>
  <c r="AU54" i="1"/>
  <c r="J33" i="2"/>
  <c r="AV55" i="1" s="1"/>
  <c r="AT55" i="1" s="1"/>
  <c r="BA54" i="1"/>
  <c r="W30" i="1" s="1"/>
  <c r="BC54" i="1"/>
  <c r="W32" i="1" s="1"/>
  <c r="J33" i="4"/>
  <c r="AV57" i="1" s="1"/>
  <c r="AT57" i="1" s="1"/>
  <c r="F33" i="4"/>
  <c r="AZ57" i="1" s="1"/>
  <c r="AN57" i="1" l="1"/>
  <c r="AN56" i="1"/>
  <c r="AG54" i="1"/>
  <c r="AK26" i="1" s="1"/>
  <c r="AN55" i="1"/>
  <c r="AN58" i="1"/>
  <c r="J39" i="5"/>
  <c r="J39" i="4"/>
  <c r="J39" i="3"/>
  <c r="J39" i="2"/>
  <c r="AX54" i="1"/>
  <c r="AY54" i="1"/>
  <c r="AZ54" i="1"/>
  <c r="W29" i="1" s="1"/>
  <c r="AW54" i="1"/>
  <c r="AK30" i="1" s="1"/>
  <c r="AV54" i="1" l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<sst xmlns="http://schemas.openxmlformats.org/spreadsheetml/2006/main" count="3448" uniqueCount="815">
  <si>
    <t>Export Komplet</t>
  </si>
  <si>
    <t>VZ</t>
  </si>
  <si>
    <t>2.0</t>
  </si>
  <si>
    <t/>
  </si>
  <si>
    <t>False</t>
  </si>
  <si>
    <t>{4a490f2a-c6f1-440f-ba37-4862c0053741}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</si>
  <si>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</si>
  <si>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</si>
  <si>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</si>
  <si>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</si>
  <si>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</si>
  <si>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</si>
  <si>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</si>
  <si>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</si>
  <si>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</si>
  <si>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</si>
  <si>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</si>
  <si>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</si>
  <si>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trať 225 dle JŘ, TÚ Veselí n/L - Horní Cerekev</t>
  </si>
  <si>
    <t>Datum:</t>
  </si>
  <si>
    <t>2. 2. 2023</t>
  </si>
  <si>
    <t>Zadavatel:</t>
  </si>
  <si>
    <t>IČ:</t>
  </si>
  <si>
    <t>Správa železnic, státní organizace, OŘ Plzeň</t>
  </si>
  <si>
    <t>DIČ: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</si>
  <si>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</si>
  <si>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</si>
  <si>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</si>
  <si>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</si>
  <si>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</si>
  <si>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</si>
  <si>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</si>
  <si>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</si>
  <si>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</si>
  <si>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</si>
  <si>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</si>
  <si>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</si>
  <si>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</si>
  <si>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</si>
  <si>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</si>
  <si>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</si>
  <si>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</si>
  <si>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</si>
  <si>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</si>
  <si>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</si>
  <si>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</si>
  <si>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</si>
  <si>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</si>
  <si>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</si>
  <si>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</si>
  <si>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</si>
  <si>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</si>
  <si>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</si>
  <si>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</si>
  <si>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</si>
  <si>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</si>
  <si>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</si>
  <si>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</si>
  <si>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</si>
  <si>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</si>
  <si>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</si>
  <si>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</si>
  <si>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</si>
  <si>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</si>
  <si>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</si>
  <si>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</si>
  <si>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</si>
  <si>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</si>
  <si>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</si>
  <si>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</si>
  <si>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</si>
  <si>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</si>
  <si>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Elektromateriál</t>
  </si>
  <si>
    <t>STA</t>
  </si>
  <si>
    <t>1</t>
  </si>
  <si>
    <t>{ee6492fb-65e4-4c47-aa94-57df610f447f}</t>
  </si>
  <si>
    <t>2</t>
  </si>
  <si>
    <t>02</t>
  </si>
  <si>
    <t>Zemní práce</t>
  </si>
  <si>
    <t>{5655c536-dbe1-4196-b8f6-0438a58e3426}</t>
  </si>
  <si>
    <t>03</t>
  </si>
  <si>
    <t>VON</t>
  </si>
  <si>
    <t>{b99026a7-d300-4de0-a818-4cc38c66317f}</t>
  </si>
  <si>
    <t>04</t>
  </si>
  <si>
    <t>Materiál dodávaný zadavatelem - NEOCEŇOVAT!</t>
  </si>
  <si>
    <t>{bd60a290-e493-4da0-92cb-6d5802c73c8d}</t>
  </si>
  <si>
    <t>KRYCÍ LIST SOUPISU PRACÍ</t>
  </si>
  <si>
    <t>Objekt:</t>
  </si>
  <si>
    <t>01 - Elektromateriál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</si>
  <si>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</si>
  <si>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</si>
  <si>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</si>
  <si>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</si>
  <si>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</si>
  <si>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</si>
  <si>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</si>
  <si>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</si>
  <si>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</si>
  <si>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</si>
  <si>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</si>
  <si>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</si>
  <si>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</si>
  <si>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</si>
  <si>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</si>
  <si>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</si>
  <si>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</si>
  <si>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</si>
  <si>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7494271010</t>
  </si>
  <si>
    <t>Demontáž rozvaděčů rozvodnice nn</t>
  </si>
  <si>
    <t>kus</t>
  </si>
  <si>
    <t>Sborník UOŽI 01 2023</t>
  </si>
  <si>
    <t>4</t>
  </si>
  <si>
    <t>ROZPOCET</t>
  </si>
  <si>
    <t>-1718482250</t>
  </si>
  <si>
    <t>PP</t>
  </si>
  <si>
    <t>Demontáž rozvaděčů rozvodnice nn - včetně demontáže přívodních, vývodových kabelů, rámu apod., včetně nakládky rozvaděče na určený prostředek</t>
  </si>
  <si>
    <t>P</t>
  </si>
  <si>
    <t>Poznámka k položce:_x000D_
 Demontáž stávajícího zděnného pilíře pro: KS01 - (KS-EG.D) RE01 - (RE-EG.D) R01 - (stávající osvětlení a RZZ)</t>
  </si>
  <si>
    <t>7494153010</t>
  </si>
  <si>
    <t>Montáž prázdných plastových kabelových skříní min. IP 44, výšky do 800 mm, hloubky do 320 mm kompaktní pilíř š do 530 mm</t>
  </si>
  <si>
    <t>1743999183</t>
  </si>
  <si>
    <t>Montáž prázdných plastových kabelových skříní min. IP 44, výšky do 800 mm, hloubky do 320 mm kompaktní pilíř š do 530 mm - včetně elektrovýzbroje</t>
  </si>
  <si>
    <t>Poznámka k položce:_x000D_
Plastové pilíře - KS-EG.D, RE-EG.D, ROV01, RZZ</t>
  </si>
  <si>
    <t>3</t>
  </si>
  <si>
    <t>M</t>
  </si>
  <si>
    <t>7493600230</t>
  </si>
  <si>
    <t>Kabelové a zásuvkové skříně, elektroměrové rozvaděče Smyčkové přípojkové skříně pro vodiče do průřezu 240 mm2 (SS) 1 až 3 sady pojistkových spodků velikosti 00 kompaktní pilíř včetně základu</t>
  </si>
  <si>
    <t>8</t>
  </si>
  <si>
    <t>838629341</t>
  </si>
  <si>
    <t>Poznámka k položce:_x000D_
Plastový pilíř - KS-EG.D</t>
  </si>
  <si>
    <t>7493600830</t>
  </si>
  <si>
    <t>Kabelové a zásuvkové skříně, elektroměrové rozvaděče Skříně elektroměrové pro přímé měření Rozváděč pro jednosazbový třífázový elektroměr 40A až 80A kompaktní pilíř včetně základu, PUR lak</t>
  </si>
  <si>
    <t>1787469854</t>
  </si>
  <si>
    <t>Poznámka k položce:_x000D_
 Plastový pilíř -  RE-EG.D</t>
  </si>
  <si>
    <t>5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</si>
  <si>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</si>
  <si>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</si>
  <si>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-986238678</t>
  </si>
  <si>
    <t>Poznámka k položce:_x000D_
Poznámka k položce: Plastový pilíř -  ROV01</t>
  </si>
  <si>
    <t>6</t>
  </si>
  <si>
    <t>7493601480</t>
  </si>
  <si>
    <t>Kabelové a zásuvkové skříně, elektroměrové rozvaděče Prázdné skříně a pilíře Skříň plastová kompaktní pilíř včetně základu, IP44, šířka 300 mm, výška 1000 mm, hloubka do 400 mm, PUR lak</t>
  </si>
  <si>
    <t>1028837817</t>
  </si>
  <si>
    <t>Poznámka k položce:_x000D_
Poznámka k položce: Plastový pilíř -  RZZ</t>
  </si>
  <si>
    <t>7</t>
  </si>
  <si>
    <t>7494758010</t>
  </si>
  <si>
    <t>Montáž ostatních zařízení rozvaděčů nn přístrojový rošt</t>
  </si>
  <si>
    <t>2129501035</t>
  </si>
  <si>
    <t>Montáž ostatních zařízení rozvaděčů nn přístrojový rošt - do rozvaděče nebo skříně</t>
  </si>
  <si>
    <t>Poznámka k položce:_x000D_
 Náplň rozvaděčů - KS-EG.D, RE-EG.D, ROV01, RZZ</t>
  </si>
  <si>
    <t>7494010568</t>
  </si>
  <si>
    <t>Přístroje pro spínání a ovládání Svornice a pomocný materiál Ostatní Přístrojový rošt do rozvaděče nn</t>
  </si>
  <si>
    <t>1308781158</t>
  </si>
  <si>
    <t>9</t>
  </si>
  <si>
    <t>7494752010</t>
  </si>
  <si>
    <t>Montáž svodičů přepětí pro sítě nn - typ 1+2 (třída B+C) pro třífázové sítě</t>
  </si>
  <si>
    <t>-684973194</t>
  </si>
  <si>
    <t>Montáž svodičů přepětí pro sítě nn - typ 1+2 (třída B+C) pro třífázové sítě - do rozvaděče nebo skříně</t>
  </si>
  <si>
    <t>10</t>
  </si>
  <si>
    <t>7494004104</t>
  </si>
  <si>
    <t>Modulární přístroje Přepěťové ochrany Kombinované svodiče bleskových proudů a přepětí typ 1+2, Iimp 12,5 kA, Uc AC 335 V, výměnné moduly, se signalizací, varistor, 3pól</t>
  </si>
  <si>
    <t>586088589</t>
  </si>
  <si>
    <t>11</t>
  </si>
  <si>
    <t>7593005042</t>
  </si>
  <si>
    <t>Montáž zdroje napájecího</t>
  </si>
  <si>
    <t>-397331524</t>
  </si>
  <si>
    <t>Montáž zdroje napájecího - se zapojením vodičů a přezkoušení funkce</t>
  </si>
  <si>
    <t>Poznámka k položce:_x000D_
 Náplň rozvaděčů - KS-EG.D, RE-EG.D, ROV01, RZZ (zdroj 230ACV/24VDC, comunikátor GSM)</t>
  </si>
  <si>
    <t>12</t>
  </si>
  <si>
    <t>7494004652</t>
  </si>
  <si>
    <t>Modulární přístroje Ostatní přístroje -modulární přístroje Elektrické zdroje výkon 10 VA, Upri AC 230 V, Usec AC/DC 24 V, ochrana PTC odporem, šířka 3 moduly</t>
  </si>
  <si>
    <t>-839657</t>
  </si>
  <si>
    <t>Poznámka k položce:_x000D_
Náplň rozvaděčů - KS-EG.D, RE-EG.D, ROV01, RZZ (zdroj 230ACV/24VDC)</t>
  </si>
  <si>
    <t>13</t>
  </si>
  <si>
    <t>7592500020</t>
  </si>
  <si>
    <t>Diagnostická zařízení Přenosové B-GSM T</t>
  </si>
  <si>
    <t>1171857940</t>
  </si>
  <si>
    <t>Poznámka k položce:_x000D_
 Náplň rozvaděčů - KS-EG.D, RE-EG.D, ROV01, RZZ (GSM - comunikátor)</t>
  </si>
  <si>
    <t>14</t>
  </si>
  <si>
    <t>7494658012</t>
  </si>
  <si>
    <t>Montáž elektroměrů trojfázových</t>
  </si>
  <si>
    <t>-978433818</t>
  </si>
  <si>
    <t>Montáž elektroměrů trojfázových - do rozvaděče nebo skříně</t>
  </si>
  <si>
    <t>7494010346</t>
  </si>
  <si>
    <t>Přístroje pro spínání a ovládání Měřící přístroje, elektroměry Elektroměry ED310.DR.14Z302-00, 3 x 230/400 V, 0,2-63 A</t>
  </si>
  <si>
    <t>-1997201193</t>
  </si>
  <si>
    <t>Poznámka k položce:_x000D_
Náplň rozvaděčů - KS-EG.D, RE-EG.D, ROV01, RZZ</t>
  </si>
  <si>
    <t>16</t>
  </si>
  <si>
    <t>7491254010</t>
  </si>
  <si>
    <t>Montáž zásuvek instalačních domovních 10/16 A, 250 V, IP20 bez přepěťové ochrany nebo se zabudovanou přepěťovou ochranou jednoduchých nebo dvojitých</t>
  </si>
  <si>
    <t>765302306</t>
  </si>
  <si>
    <t>Montáž zásuvek instalačních domovních 10/16 A, 250 V, IP20 bez přepěťové ochrany nebo se zabudovanou přepěťovou ochranou jednoduchých nebo dvojitých - včetně zapojení a osazení</t>
  </si>
  <si>
    <t>17</t>
  </si>
  <si>
    <t>7494004658</t>
  </si>
  <si>
    <t>Modulární přístroje Ostatní přístroje -modulární přístroje Soklové zásuvky In 16 A, Ue AC 230 V, s ochranným kolíkem, přívod zespodu, přívod seshora, šířka 2,5 modulu</t>
  </si>
  <si>
    <t>466220804</t>
  </si>
  <si>
    <t>18</t>
  </si>
  <si>
    <t>7491205700</t>
  </si>
  <si>
    <t>Elektroinstalační materiál Zásuvky instalační Zásuvka3 fázová 400V/32A montáž do rozváděče, 5 pólová</t>
  </si>
  <si>
    <t>-85431943</t>
  </si>
  <si>
    <t>Poznámka k položce:_x000D_
 Náplň rozvaděčů - KS-EG.D, RE-EG.D, ROV01, RZZ (zásuvka - samec 4 pól, 400V/32A)</t>
  </si>
  <si>
    <t>19</t>
  </si>
  <si>
    <t>7494351032</t>
  </si>
  <si>
    <t>Montáž jističů (do 10 kA) třípólových přes 20 do 63 A</t>
  </si>
  <si>
    <t>135575887</t>
  </si>
  <si>
    <t>20</t>
  </si>
  <si>
    <t>7494003390</t>
  </si>
  <si>
    <t>Modulární přístroje Jističe do 80 A; 10 kA 3-pólové In 25 A, Ue AC 230/400 V / DC 216 V, charakteristika B, 3pól, Icn 10 kA</t>
  </si>
  <si>
    <t>-1345136115</t>
  </si>
  <si>
    <t>Poznámka k položce:_x000D_
Poznámka k položce: Poznámka k položce: Náplň rozvaděčů - KS-EG.D, RE-EG.D, ROV01, RZZ</t>
  </si>
  <si>
    <t>7494351030</t>
  </si>
  <si>
    <t>Montáž jističů (do 10 kA) třípólových do 20 A</t>
  </si>
  <si>
    <t>1975128389</t>
  </si>
  <si>
    <t>22</t>
  </si>
  <si>
    <t>7494003388</t>
  </si>
  <si>
    <t>Modulární přístroje Jističe do 80 A; 10 kA 3-pólové In 20 A, Ue AC 230/400 V / DC 216 V, charakteristika B, 3pól, Icn 10 kA</t>
  </si>
  <si>
    <t>-1462716137</t>
  </si>
  <si>
    <t>23</t>
  </si>
  <si>
    <t>7494003386</t>
  </si>
  <si>
    <t>Modulární přístroje Jističe do 80 A; 10 kA 3-pólové In 16 A, Ue AC 230/400 V / DC 216 V, charakteristika B, 3pól, Icn 10 kA</t>
  </si>
  <si>
    <t>-108475728</t>
  </si>
  <si>
    <t>24</t>
  </si>
  <si>
    <t>7494351010</t>
  </si>
  <si>
    <t>Montáž jističů (do 10 kA) jednopólových do 20 A</t>
  </si>
  <si>
    <t>1083153490</t>
  </si>
  <si>
    <t>25</t>
  </si>
  <si>
    <t>7494003160</t>
  </si>
  <si>
    <t>Modulární přístroje Jističe do 80 A; 10 kA 1-pólové In 10 A, Ue AC 230 V / DC 72 V, charakteristika C, 1pól, Icn 10 kA</t>
  </si>
  <si>
    <t>-1724104795</t>
  </si>
  <si>
    <t>26</t>
  </si>
  <si>
    <t>7494003118</t>
  </si>
  <si>
    <t>Modulární přístroje Jističe do 80 A; 10 kA 1-pólové In 2 A, Ue AC 230 V / DC 72 V, charakteristika B, 1pól, Icn 10 kA</t>
  </si>
  <si>
    <t>-332332071</t>
  </si>
  <si>
    <t>27</t>
  </si>
  <si>
    <t>7494003122</t>
  </si>
  <si>
    <t>Modulární přístroje Jističe do 80 A; 10 kA 1-pólové In 6 A, Ue AC 230 V / DC 72 V, charakteristika B, 1pól, Icn 10 kA</t>
  </si>
  <si>
    <t>-1597015378</t>
  </si>
  <si>
    <t>28</t>
  </si>
  <si>
    <t>7494003128</t>
  </si>
  <si>
    <t>Modulární přístroje Jističe do 80 A; 10 kA 1-pólové In 16 A, Ue AC 230 V / DC 72 V, charakteristika B, 1pól, Icn 10 kA</t>
  </si>
  <si>
    <t>-189127846</t>
  </si>
  <si>
    <t>29</t>
  </si>
  <si>
    <t>7494450510</t>
  </si>
  <si>
    <t>Montáž proudových chráničů dvoupólových do 40 A (10 kA)</t>
  </si>
  <si>
    <t>1041795182</t>
  </si>
  <si>
    <t>Montáž proudových chráničů dvoupólových do 40 A (10 kA) - do skříně nebo rozvaděče</t>
  </si>
  <si>
    <t>30</t>
  </si>
  <si>
    <t>7494003984</t>
  </si>
  <si>
    <t>Modulární přístroje Proudové chrániče Proudové chrániče s nadproudovou ochranou 10 kA typ AC In 16 A, Ue AC 230 V, charakteristika B, Idn 30 mA, 1+N-pól, Icn 10 kA, typ AC</t>
  </si>
  <si>
    <t>43848361</t>
  </si>
  <si>
    <t>31</t>
  </si>
  <si>
    <t>7494556010</t>
  </si>
  <si>
    <t>Montáž vzduchových stykačů do 100 A</t>
  </si>
  <si>
    <t>-386867093</t>
  </si>
  <si>
    <t>Montáž vzduchových stykačů do 100 A - včetně pomocných kontaktů</t>
  </si>
  <si>
    <t>32</t>
  </si>
  <si>
    <t>7494004192</t>
  </si>
  <si>
    <t>Modulární přístroje Spínací přístroje Instalační stykače AC Ith 20 A, Uc AC 230 V, 2x zapínací kontakt, AC-3: zap. 9A</t>
  </si>
  <si>
    <t>2006429778</t>
  </si>
  <si>
    <t>33</t>
  </si>
  <si>
    <t>7494551020</t>
  </si>
  <si>
    <t>Montáž vačkových silových spínačů - vypínačů třípólových nebo čtyřpólových do 25 A - vypínač 0-1</t>
  </si>
  <si>
    <t>-1594501382</t>
  </si>
  <si>
    <t>34</t>
  </si>
  <si>
    <t>7494004520</t>
  </si>
  <si>
    <t>Modulární přístroje Ostatní přístroje -modulární přístroje Vypínače In 32 A, Ue AC 250/440 V, 3pól</t>
  </si>
  <si>
    <t>361533325</t>
  </si>
  <si>
    <t>35</t>
  </si>
  <si>
    <t>7494559010</t>
  </si>
  <si>
    <t>Montáž relé modulárního</t>
  </si>
  <si>
    <t>1020364151</t>
  </si>
  <si>
    <t>Poznámka k položce:_x000D_
Poznámka k položce: Poznámka k položce: Náplň rozvaděčů - KS-EG.D, RE-EG.D, ROV01, RZZ Montáž - termostat, tepelné těleso, fotonka, soumrakový spínač, časový spínač)</t>
  </si>
  <si>
    <t>36</t>
  </si>
  <si>
    <t>7491206770</t>
  </si>
  <si>
    <t>Elektroinstalační materiál Elektrické přímotopy Termostat, 0...60°C, rozpínací k. pro topení</t>
  </si>
  <si>
    <t>-1024324900</t>
  </si>
  <si>
    <t>Poznámka k položce:_x000D_
Poznámka k položce: Poznámka k položce: Náplň rozvaděčů - KS-EG.D, RE-EG.D, ROV01, RZZ (termostat. spínač)</t>
  </si>
  <si>
    <t>37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</si>
  <si>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</si>
  <si>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</si>
  <si>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88744596</t>
  </si>
  <si>
    <t>Poznámka k položce:_x000D_
Poznámka k položce: Poznámka k položce: Náplň rozvaděčů - KS-EG.D, RE-EG.D, ROV01, RZZ (60W, 230V)</t>
  </si>
  <si>
    <t>38</t>
  </si>
  <si>
    <t>7494010262</t>
  </si>
  <si>
    <t>Přístroje pro spínání a ovládání Měřící přístroje, elektroměry Ostatní měřící přístroje Čidlo s fotoodporem ke spínacím hodinám</t>
  </si>
  <si>
    <t>600533643</t>
  </si>
  <si>
    <t>Poznámka k položce:_x000D_
Poznámka k položce: Náplň rozvaděčů - KS-EG.D, RE-EG.D, ROV01, RZZ (fotonka)</t>
  </si>
  <si>
    <t>39</t>
  </si>
  <si>
    <t>7493100761</t>
  </si>
  <si>
    <t>Venkovní osvětlení Svítidla pro železnici Soumrakový spínač upevnění na DIN lištu</t>
  </si>
  <si>
    <t>1371299027</t>
  </si>
  <si>
    <t>Poznámka k položce:_x000D_
Poznámka k položce: Poznámka k položce: Náplň rozvaděčů - KS-EG.D, RE-EG.D, ROV01, RZZ (soumrakový spínač)</t>
  </si>
  <si>
    <t>40</t>
  </si>
  <si>
    <t>7494004400</t>
  </si>
  <si>
    <t>Modulární přístroje Spínací přístroje Časová relé Un AC 12 - 230 V, DC 12 - 220 V, 1x přepínací kontakt 8 A, počet funkcí 9, náhrada např. za MCR</t>
  </si>
  <si>
    <t>-304799947</t>
  </si>
  <si>
    <t>Poznámka k položce:_x000D_
Poznámka k položce: Poznámka k položce: Náplň rozvaděčů - KS-EG.D, RE-EG.D, ROV01, RZZ (časový spínač)</t>
  </si>
  <si>
    <t>41</t>
  </si>
  <si>
    <t>7494458010</t>
  </si>
  <si>
    <t>Montáž nožových pojistkových vložek velikosti 000, 1, 2, 3, 4a</t>
  </si>
  <si>
    <t>-1176266871</t>
  </si>
  <si>
    <t>43</t>
  </si>
  <si>
    <t>7492551010</t>
  </si>
  <si>
    <t>Montáž vodičů jednožílových Cu do 16 mm2</t>
  </si>
  <si>
    <t>m</t>
  </si>
  <si>
    <t>-1489834191</t>
  </si>
  <si>
    <t>Montáž vodičů jednožílových Cu do 16 mm2 - uložení na rošty, pod omítku, do rozvaděče apod.</t>
  </si>
  <si>
    <t>Poznámka k položce:_x000D_
Poznámka k položce: Poznámka k položce: Náplň rozvaděčů - KS-EG.D, RE-EG.D, ROV01, RZZ (vydrátování rozvaděčů)</t>
  </si>
  <si>
    <t>44</t>
  </si>
  <si>
    <t>7492500800</t>
  </si>
  <si>
    <t>Kabely, vodiče, šňůry Cu - nn Vodič jednožílový Cu, plastová izolace H07V-K 10 černý (CYA)</t>
  </si>
  <si>
    <t>1204069237</t>
  </si>
  <si>
    <t>45</t>
  </si>
  <si>
    <t>7492500820</t>
  </si>
  <si>
    <t>Kabely, vodiče, šňůry Cu - nn Vodič jednožílový Cu, plastová izolace H07V-K 10 sv.modrý (CYA)</t>
  </si>
  <si>
    <t>-844340154</t>
  </si>
  <si>
    <t>46</t>
  </si>
  <si>
    <t>7492500840</t>
  </si>
  <si>
    <t>Kabely, vodiče, šňůry Cu - nn Vodič jednožílový Cu, plastová izolace H07V-K 10 zž (CYA)</t>
  </si>
  <si>
    <t>1366840461</t>
  </si>
  <si>
    <t>47</t>
  </si>
  <si>
    <t>7492500900</t>
  </si>
  <si>
    <t>Kabely, vodiče, šňůry Cu - nn Vodič jednožílový Cu, plastová izolace H07V-K 1,5 černý (CYA)</t>
  </si>
  <si>
    <t>-1629145251</t>
  </si>
  <si>
    <t>48</t>
  </si>
  <si>
    <t>7492500940</t>
  </si>
  <si>
    <t>Kabely, vodiče, šňůry Cu - nn Vodič jednožílový Cu, plastová izolace H07V-K 1,5 sv.modrý (CYA)</t>
  </si>
  <si>
    <t>1408559479</t>
  </si>
  <si>
    <t>49</t>
  </si>
  <si>
    <t>7492501050</t>
  </si>
  <si>
    <t>Kabely, vodiče, šňůry Cu - nn Vodič jednožílový Cu, plastová izolace H07V-K 2,5 černý (CYA)</t>
  </si>
  <si>
    <t>1837337181</t>
  </si>
  <si>
    <t>50</t>
  </si>
  <si>
    <t>7492500340</t>
  </si>
  <si>
    <t>Kabely, vodiče, šňůry Cu - nn Vodič jednožílový Cu, plastová izolace H07V-U 6 černý (CY)</t>
  </si>
  <si>
    <t>186342032</t>
  </si>
  <si>
    <t>51</t>
  </si>
  <si>
    <t>7494756014</t>
  </si>
  <si>
    <t>Montáž svornic řadových nn včetně upevnění a štítku pro Cu/Al vodiče do 6 mm2</t>
  </si>
  <si>
    <t>1976097001</t>
  </si>
  <si>
    <t>Montáž svornic řadových nn včetně upevnění a štítku pro Cu/Al vodiče do 6 mm2 - do rozvaděče nebo skříně</t>
  </si>
  <si>
    <t>52</t>
  </si>
  <si>
    <t>7494010406</t>
  </si>
  <si>
    <t>Přístroje pro spínání a ovládání Svornice a pomocný materiál Svornice Svorka RSA 10 A řadová bílá</t>
  </si>
  <si>
    <t>-575490428</t>
  </si>
  <si>
    <t>53</t>
  </si>
  <si>
    <t>7494010394</t>
  </si>
  <si>
    <t>Přístroje pro spínání a ovládání Svornice a pomocný materiál Svornice Svorka RSA 6 A řadová</t>
  </si>
  <si>
    <t>-1565795386</t>
  </si>
  <si>
    <t>54</t>
  </si>
  <si>
    <t>7494004674</t>
  </si>
  <si>
    <t>Modulární přístroje Ostatní přístroje -modulární přístroje Rozbočovací svorkovnice počet svorek 15, průřez 16 mm2, barva zelená</t>
  </si>
  <si>
    <t>-500689610</t>
  </si>
  <si>
    <t>Poznámka k položce:_x000D_
Poznámka k položce: Poznámka k položce: Náplň rozvaděčů - KS-EG.D, RE-EG.D, ROV01, RZZ (svorkovnice PE)</t>
  </si>
  <si>
    <t>55</t>
  </si>
  <si>
    <t>7494004680</t>
  </si>
  <si>
    <t>Modulární přístroje Ostatní přístroje -modulární přístroje Rozbočovací svorkovnice počet svorek 15, průřez 16 mm2, barva modrá</t>
  </si>
  <si>
    <t>-2016049090</t>
  </si>
  <si>
    <t>Poznámka k položce:_x000D_
Poznámka k položce: Poznámka k položce: Náplň rozvaděčů - KS-EG.D, RE-EG.D, ROV01, RZZ (svorkovnice N)</t>
  </si>
  <si>
    <t>56</t>
  </si>
  <si>
    <t>7494756040</t>
  </si>
  <si>
    <t>Montáž svornic rozbočovací můstek do 15 x 16 mm2</t>
  </si>
  <si>
    <t>1222516844</t>
  </si>
  <si>
    <t>Montáž svornic rozbočovací můstek do 15 x 16 mm2 - do rozvaděče nebo skříně</t>
  </si>
  <si>
    <t>Poznámka k položce:_x000D_
Poznámka k položce: Poznámka k položce: Náplň rozvaděčů - KS-EG.D, RE-EG.D, ROV01, RZZ (můstek N, PE)</t>
  </si>
  <si>
    <t>57</t>
  </si>
  <si>
    <t>7494010530</t>
  </si>
  <si>
    <t>Přístroje pro spínání a ovládání Svornice a pomocný materiál Svornice Rozbočovací můstek do 15 x 16 mm2</t>
  </si>
  <si>
    <t>1248983495</t>
  </si>
  <si>
    <t>58</t>
  </si>
  <si>
    <t>7493171010</t>
  </si>
  <si>
    <t>Demontáž osvětlovacích stožárů výšky do 6 m</t>
  </si>
  <si>
    <t>-1022346380</t>
  </si>
  <si>
    <t>Demontáž osvětlovacích stožárů výšky do 6 m - včetně veškeré elektrovýzbroje (svítidla, kabely, rozvodnice)</t>
  </si>
  <si>
    <t>59</t>
  </si>
  <si>
    <t>7493151010</t>
  </si>
  <si>
    <t>Montáž osvětlovacích stožárů včetně výstroje sklopných výšky do 12 m</t>
  </si>
  <si>
    <t>-1059380480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</si>
  <si>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</si>
  <si>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60</t>
  </si>
  <si>
    <t>7493100010</t>
  </si>
  <si>
    <t>Venkovní osvětlení Osvětlovací stožáry sklopné výšky do 6 m, žárově zinkovaný, vč. výstroje, stožár nesmí mít dvířka (z důvodu neoprávněného vstupu)</t>
  </si>
  <si>
    <t>522432127</t>
  </si>
  <si>
    <t>Poznámka k položce:_x000D_
Poznámka k položce: Poznámka k položce: přístup ke svorkovnici bude možný až po sklopení stožáru, kdy se dolní část plně otevře a umožní snadný přístup ke svorkovnicím.</t>
  </si>
  <si>
    <t>61</t>
  </si>
  <si>
    <t>7493155010</t>
  </si>
  <si>
    <t>Montáž elektrovýzbroje stožárů do 4 okruhů</t>
  </si>
  <si>
    <t>1306018193</t>
  </si>
  <si>
    <t>Montáž elektrovýzbroje stožárů do 4 okruhů - včetně kabelového propojení se svítidlem, instalace rozvodnice do stožáru</t>
  </si>
  <si>
    <t>62</t>
  </si>
  <si>
    <t>7493102000</t>
  </si>
  <si>
    <t>Venkovní osvětlení Elektrovýzbroje stožárů a stožárové rozvodnice Elektrovýzbroj stožáru pro 1 - 2 okruhy</t>
  </si>
  <si>
    <t>-1786058395</t>
  </si>
  <si>
    <t>63</t>
  </si>
  <si>
    <t>7493152530</t>
  </si>
  <si>
    <t>Montáž svítidla pro železnici na sklopný stožár</t>
  </si>
  <si>
    <t>586957597</t>
  </si>
  <si>
    <t>Montáž svítidla pro železnici na sklopný stožár - kompletace a montáž včetně "superlife" světelného zdroje, elektronického předřadníku a připojení kabelu</t>
  </si>
  <si>
    <t>64</t>
  </si>
  <si>
    <t>7492471010</t>
  </si>
  <si>
    <t>Demontáže kabelových vedení nn</t>
  </si>
  <si>
    <t>-26005862</t>
  </si>
  <si>
    <t>Demontáže kabelových vedení nn - demontáž ze zemní kynety, roštu, rozvaděče, trubky, chráničky apod.</t>
  </si>
  <si>
    <t>65</t>
  </si>
  <si>
    <t>7492756040</t>
  </si>
  <si>
    <t>Pomocné práce pro montáž kabelů zatažení kabelů do chráničky do 4 kg/m</t>
  </si>
  <si>
    <t>-765233973</t>
  </si>
  <si>
    <t>66</t>
  </si>
  <si>
    <t>7492751022</t>
  </si>
  <si>
    <t>Montáž ukončení kabelů nn v rozvaděči nebo na přístroji izolovaných s označením 2 - 5-ti žílových do 25 mm2</t>
  </si>
  <si>
    <t>171623030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</si>
  <si>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</si>
  <si>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67</t>
  </si>
  <si>
    <t>7492501760</t>
  </si>
  <si>
    <t>Kabely, vodiče, šňůry Cu - nn Kabel silový 2 a 3-žílový Cu, plastová izolace CYKY 3J1,5 (3Cx 1,5)</t>
  </si>
  <si>
    <t>422335852</t>
  </si>
  <si>
    <t>68</t>
  </si>
  <si>
    <t>7492501870</t>
  </si>
  <si>
    <t>Kabely, vodiče, šňůry Cu - nn Kabel silový 4 a 5-žílový Cu, plastová izolace CYKY 4J10 (4Bx10)</t>
  </si>
  <si>
    <t>1126771206</t>
  </si>
  <si>
    <t>69</t>
  </si>
  <si>
    <t>7492502030</t>
  </si>
  <si>
    <t>Kabely, vodiče, šňůry Cu - nn Kabel silový 4 a 5-žílový Cu, plastová izolace CYKY 5J6 (5Cx6)</t>
  </si>
  <si>
    <t>1267948143</t>
  </si>
  <si>
    <t>70</t>
  </si>
  <si>
    <t>7491652010</t>
  </si>
  <si>
    <t>Montáž vnějšího uzemnění uzemňovacích vodičů v zemi z pozinkované oceli (FeZn) do 120 mm2</t>
  </si>
  <si>
    <t>-1262381781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</si>
  <si>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</si>
  <si>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71</t>
  </si>
  <si>
    <t>7491600200</t>
  </si>
  <si>
    <t>Uzemnění Vnější Pásek pozink. FeZn 30x4</t>
  </si>
  <si>
    <t>kg</t>
  </si>
  <si>
    <t>-443843145</t>
  </si>
  <si>
    <t>72</t>
  </si>
  <si>
    <t>7491600520</t>
  </si>
  <si>
    <t>Uzemnění Hromosvodné vedení Drát uzem. FeZn pozink. pr.10</t>
  </si>
  <si>
    <t>-325758436</t>
  </si>
  <si>
    <t>73</t>
  </si>
  <si>
    <t>7491654010</t>
  </si>
  <si>
    <t>Montáž svorek spojovacích se 2 šrouby (typ SS, SO, SR03, aj.)</t>
  </si>
  <si>
    <t>-1124436620</t>
  </si>
  <si>
    <t>74</t>
  </si>
  <si>
    <t>7491601450</t>
  </si>
  <si>
    <t>Uzemnění Hromosvodné vedení Svorka SR 2b</t>
  </si>
  <si>
    <t>1264685</t>
  </si>
  <si>
    <t>42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</si>
  <si>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</si>
  <si>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</si>
  <si>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-1341759584</t>
  </si>
  <si>
    <t>75</t>
  </si>
  <si>
    <t>7497351780</t>
  </si>
  <si>
    <t>Číslování stožárů a pohonů odpojovačů 1 - 3 znaky</t>
  </si>
  <si>
    <t>1888501148</t>
  </si>
  <si>
    <t>76</t>
  </si>
  <si>
    <t>7497302260</t>
  </si>
  <si>
    <t>Vodiče trakčního vedení  Tabulka číslování stožárů a pohonů odpojovačů 1 - 3 znaky</t>
  </si>
  <si>
    <t>1850341513</t>
  </si>
  <si>
    <t>77</t>
  </si>
  <si>
    <t>7498150520</t>
  </si>
  <si>
    <t>Vyhotovení výchozí revizní zprávy pro opravné práce pro objem investičních nákladů přes 500 000 do 1 000 000 Kč</t>
  </si>
  <si>
    <t>-218252768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</si>
  <si>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</si>
  <si>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78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</si>
  <si>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</si>
  <si>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</si>
  <si>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-2012855747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</si>
  <si>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</si>
  <si>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79</t>
  </si>
  <si>
    <t>7498351010</t>
  </si>
  <si>
    <t>Vydání průkazu způsobilosti pro funkční celek, provizorní stav</t>
  </si>
  <si>
    <t>-243787215</t>
  </si>
  <si>
    <t>Vydání průkazu způsobilosti pro funkční celek, provizorní stav - vyhotovení dokladu o silnoproudých zařízeních a vydání průkazu způsobilosti</t>
  </si>
  <si>
    <t>80</t>
  </si>
  <si>
    <t>9901001200</t>
  </si>
  <si>
    <t>Doprava obousměrná mechanizací o nosnosti do 3,5 t elektrosoučástek, montážního materiálu, kameniva, písku, dlažebních kostek, suti, atd. do 350 km</t>
  </si>
  <si>
    <t>-680274049</t>
  </si>
  <si>
    <t>Doprava obousměrná mechanizací o nosnosti do 3,5 t elektrosoučástek, montážního materiálu, kameniva, písku, dlažebních kostek, suti, atd.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</si>
  <si>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81</t>
  </si>
  <si>
    <t>7498457010</t>
  </si>
  <si>
    <t>Měření intenzity osvětlení instalovaného v rozsahu 1 000 m2 zjišťované plochy</t>
  </si>
  <si>
    <t>-173071703</t>
  </si>
  <si>
    <t>Měření intenzity osvětlení instalovaného v rozsahu 1 000 m2 zjišťované plochy - měření intenzity umělého osvětlení v rozsahu tohoto SO dle ČSN EN 12464-1/2 včetně vyhotovení protokolu</t>
  </si>
  <si>
    <t>82</t>
  </si>
  <si>
    <t>7499751010</t>
  </si>
  <si>
    <t>Dokončovací práce na elektrickém zařízení</t>
  </si>
  <si>
    <t>hod</t>
  </si>
  <si>
    <t>1410561255</t>
  </si>
  <si>
    <t>Dokončovací práce na elektrickém zařízení - uvádění zařízení do provozu, drobné montážní práce v rozvaděčích, koordinaci se zhotoviteli souvisejících zařízení apod.</t>
  </si>
  <si>
    <t>83</t>
  </si>
  <si>
    <t>7499751020</t>
  </si>
  <si>
    <t>Dokončovací práce úprava zapojení stávajících kabelových skříní/rozvaděčů</t>
  </si>
  <si>
    <t>-1206382612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</si>
  <si>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</si>
  <si>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84</t>
  </si>
  <si>
    <t>7499751030</t>
  </si>
  <si>
    <t>Dokončovací práce zkušební provoz</t>
  </si>
  <si>
    <t>-420200198</t>
  </si>
  <si>
    <t>Dokončovací práce zkušební provoz - včetně prokázání technických a kvalitativních parametrů zařízení</t>
  </si>
  <si>
    <t>02 - Zemní práce</t>
  </si>
  <si>
    <t>460161711</t>
  </si>
  <si>
    <t>Hloubení kabelových rýh ručně š 80 cm hl 140 cm v hornině tř I skupiny 1 a 2</t>
  </si>
  <si>
    <t>CS ÚRS 2023 01</t>
  </si>
  <si>
    <t>-1268437127</t>
  </si>
  <si>
    <t>Hloubení zapažených i nezapažených kabelových rýh ručně včetně urovnání dna s přemístěním výkopku do vzdálenosti 3 m od okraje jámy nebo s naložením na dopravní prostředek šířky 80 cm hloubky 140 cm v hornině třídy těžitelnosti I skupiny 1 a 2</t>
  </si>
  <si>
    <t>Online PSC</t>
  </si>
  <si>
    <t>Poznámka k položce:_x000D_
Poznámka k položce: Poznámka k položce: Kabelová trasa šířky 300mm, hloubky 800mm</t>
  </si>
  <si>
    <t>619996145</t>
  </si>
  <si>
    <t>Ochrana konstrukcí nebo samostatných prvků obalením geotextilií</t>
  </si>
  <si>
    <t>m2</t>
  </si>
  <si>
    <t>-1022184963</t>
  </si>
  <si>
    <t>Ochrana stavebních konstrukcí a samostatných prvků včetně pozdějšího odstranění obalením geotextilií samostatných konstrukcí a prvků</t>
  </si>
  <si>
    <t>https://podminky.urs.cz/item/CS_URS_2023_01/619996145</t>
  </si>
  <si>
    <t>220182021</t>
  </si>
  <si>
    <t>Uložení trubky HDPE do výkopu včetně fixace</t>
  </si>
  <si>
    <t>1704746772</t>
  </si>
  <si>
    <t>Poznámka k položce:_x000D_
Poznámka k položce: Poznámka k položce: Pro kabely</t>
  </si>
  <si>
    <t>34571355</t>
  </si>
  <si>
    <t>trubka elektroinstalační ohebná dvouplášťová korugovaná (chránička) D 94/110mm, HDPE+LDPE</t>
  </si>
  <si>
    <t>-1869772129</t>
  </si>
  <si>
    <t>460141115</t>
  </si>
  <si>
    <t>Hloubení nezapažených jam při elektromontážích strojně v hornině tř III skupiny 6</t>
  </si>
  <si>
    <t>m3</t>
  </si>
  <si>
    <t>1037696333</t>
  </si>
  <si>
    <t>Hloubení nezapažených jam strojně včetně urovnáním dna s přemístěním výkopku do vzdálenosti 3 m od okraje jámy nebo s naložením na dopravní prostředek v hornině třídy těžitelnosti III skupiny 6</t>
  </si>
  <si>
    <t>Poznámka k položce:_x000D_
Poznámka k položce: Poznámka k položce: Pro základy osvětlovacích stožárů OS1-OS5 5 m3, plastové pilíře KS-EG.D, RE-EG:D, ROV01, RZZ</t>
  </si>
  <si>
    <t>460641123</t>
  </si>
  <si>
    <t>Základové konstrukce při elektromontážích ze ŽB tř. C 16/20 bez zvláštních nároků na prostředí</t>
  </si>
  <si>
    <t>1510189801</t>
  </si>
  <si>
    <t>Základové konstrukce základ bez bednění do rostlé zeminy z monolitického železobetonu bez výztuže bez zvláštních nároků na prostředí tř. C 16/20</t>
  </si>
  <si>
    <t>58932576</t>
  </si>
  <si>
    <t>beton C 16/20 X0,XC1 kamenivo frakce 0/22</t>
  </si>
  <si>
    <t>1946170922</t>
  </si>
  <si>
    <t>28611118</t>
  </si>
  <si>
    <t>trubka kanalizační PVC DN 110x1000mm SN8</t>
  </si>
  <si>
    <t>893211942</t>
  </si>
  <si>
    <t>Poznámka k položce:_x000D_
Poznámka k položce: Poznámka k položce: Plastová roura pro vetknutí osvětlovacího stožáru.</t>
  </si>
  <si>
    <t>460661111</t>
  </si>
  <si>
    <t>Kabelové lože z písku pro kabely nn bez zakrytí š lože do 35 cm</t>
  </si>
  <si>
    <t>-1181804700</t>
  </si>
  <si>
    <t>Kabelové lože z písku včetně podsypu, zhutnění a urovnání povrchu pro kabely nn bez zakrytí, šířky do 35 cm</t>
  </si>
  <si>
    <t>460671114</t>
  </si>
  <si>
    <t>Výstražná fólie pro krytí kabelů šířky 40 cm</t>
  </si>
  <si>
    <t>1384742834</t>
  </si>
  <si>
    <t>Výstražná fólie z PVC pro krytí kabelů včetně vyrovnání povrchu rýhy, rozvinutí a uložení fólie šířky do 40 cm</t>
  </si>
  <si>
    <t>JTA.0013703.URS</t>
  </si>
  <si>
    <t>EXTRUNET - výstražná fólie z polyethylenu šíře 33cm s potiskem</t>
  </si>
  <si>
    <t>-898665883</t>
  </si>
  <si>
    <t>460431183</t>
  </si>
  <si>
    <t>Zásyp kabelových rýh ručně se zhutněním š 35 cm hl 80 cm z horniny tř II skupiny 4</t>
  </si>
  <si>
    <t>-228089425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</si>
  <si>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</si>
  <si>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174151101</t>
  </si>
  <si>
    <t>Zásyp jam, šachet rýh nebo kolem objektů sypaninou se zhutněním</t>
  </si>
  <si>
    <t>-1951480700</t>
  </si>
  <si>
    <t>Zásyp sypaninou z jakékoliv horniny strojně s uložením výkopku ve vrstvách se zhutněním jam, šachet, rýh nebo kolem objektů v těchto vykopávkách</t>
  </si>
  <si>
    <t>469972111</t>
  </si>
  <si>
    <t>Odvoz suti a vybouraných hmot při elektromontážích do 1 km</t>
  </si>
  <si>
    <t>t</t>
  </si>
  <si>
    <t>1784218580</t>
  </si>
  <si>
    <t>Odvoz suti a vybouraných hmot odvoz suti a vybouraných hmot do 1 km</t>
  </si>
  <si>
    <t>460911113</t>
  </si>
  <si>
    <t>Očištění kostek kamenných mozaikových z rozebraných dlažeb při elektromontážích</t>
  </si>
  <si>
    <t>-1690569181</t>
  </si>
  <si>
    <t>Očištění vybouraných prvků z vozovek a chodníků kostek nebo dlaždic od spojovacího materiálu s původní výplní spár kamenivem, s odklizením a uložením na vzdálenost 3 m kostek mozaikových</t>
  </si>
  <si>
    <t>460921213</t>
  </si>
  <si>
    <t>Kladení dlažby po překopech při elektromontážích z kostek mozaikových do lože z kameniva těženého</t>
  </si>
  <si>
    <t>1091100333</t>
  </si>
  <si>
    <t>Vyspravení krytu po překopech kladení dlažby pro pokládání kabelů, včetně rozprostření, urovnání a zhutnění podkladu a provedení lože z kameniva těženého z kostek kamenných mozaikových</t>
  </si>
  <si>
    <t>468021221</t>
  </si>
  <si>
    <t>Rozebrání dlažeb při elektromontážích ručně z dlaždic zámkových do písku spáry nezalité</t>
  </si>
  <si>
    <t>1314461215</t>
  </si>
  <si>
    <t>Vytrhání dlažby včetně ručního rozebrání, vytřídění, odhozu na hromady nebo naložení na dopravní prostředek a očistění kostek nebo dlaždic z pískového podkladu z dlaždic zámkových, spáry nezalité</t>
  </si>
  <si>
    <t>961044111</t>
  </si>
  <si>
    <t>Bourání základů z betonu prostého</t>
  </si>
  <si>
    <t>879689284</t>
  </si>
  <si>
    <t>Bourání základů z betonu prostého</t>
  </si>
  <si>
    <t>Poznámka k položce:_x000D_
Poznámka k položce: Poznámka k položce: Demontáže Stávajícího pilíře a základů OSV.</t>
  </si>
  <si>
    <t>981511111</t>
  </si>
  <si>
    <t>Demolice konstrukcí objektů zděných na MVC postupným rozebíráním</t>
  </si>
  <si>
    <t>1722767370</t>
  </si>
  <si>
    <t>Demolice konstrukcí objektů postupným rozebíráním zdiva na maltu vápennou nebo vápenocementovou z cihel, tvárnic, kamene, zdiva smíšeného nebo hrázděného</t>
  </si>
  <si>
    <t>997013601</t>
  </si>
  <si>
    <t>Poplatek za uložení na skládce (skládkovné) stavebního odpadu betonového kód odpadu 17 01 01</t>
  </si>
  <si>
    <t>-1066873848</t>
  </si>
  <si>
    <t>Poplatek za uložení stavebního odpadu na skládce (skládkovné) z prostého betonu zatříděného do Katalogu odpadů pod kódem 17 01 01</t>
  </si>
  <si>
    <t>997013509</t>
  </si>
  <si>
    <t>Příplatek k odvozu suti a vybouraných hmot na skládku ZKD 1 km přes 1 km</t>
  </si>
  <si>
    <t>983667819</t>
  </si>
  <si>
    <t>Odvoz suti a vybouraných hmot na skládku nebo meziskládku se složením, na vzdálenost Příplatek k ceně za každý další i započatý 1 km přes 1 km</t>
  </si>
  <si>
    <t>VV</t>
  </si>
  <si>
    <t>8,69*30 "Přepočtené koeficientem množství</t>
  </si>
  <si>
    <t>Součet</t>
  </si>
  <si>
    <t>03 - VON</t>
  </si>
  <si>
    <t>010001000</t>
  </si>
  <si>
    <t>Průzkumné, geodetické a projektové práce</t>
  </si>
  <si>
    <t>Ks</t>
  </si>
  <si>
    <t>-1209854586</t>
  </si>
  <si>
    <t>460010021</t>
  </si>
  <si>
    <t>Vytyčení trasy vedení podzemního v obvodu železniční stanice</t>
  </si>
  <si>
    <t>km</t>
  </si>
  <si>
    <t>1604263339</t>
  </si>
  <si>
    <t>Vytyčení trasy vedení kabelového (podzemního) v obvodu železniční stanice</t>
  </si>
  <si>
    <t>020001000</t>
  </si>
  <si>
    <t>Příprava staveniště</t>
  </si>
  <si>
    <t>913807090</t>
  </si>
  <si>
    <t>030001000</t>
  </si>
  <si>
    <t>Zařízení staveniště</t>
  </si>
  <si>
    <t>1174029823</t>
  </si>
  <si>
    <t>013254000</t>
  </si>
  <si>
    <t>Dokumentace skutečného provedení stavby</t>
  </si>
  <si>
    <t>1211493210</t>
  </si>
  <si>
    <t>012303000</t>
  </si>
  <si>
    <t>Geodetické práce po výstavbě</t>
  </si>
  <si>
    <t>1853573863</t>
  </si>
  <si>
    <t>070001000</t>
  </si>
  <si>
    <t>Provozní vlivy</t>
  </si>
  <si>
    <t>-1530700686</t>
  </si>
  <si>
    <t>074002000</t>
  </si>
  <si>
    <t>Železniční a městský kolejový provoz</t>
  </si>
  <si>
    <t>512125960</t>
  </si>
  <si>
    <t>04 - Materiál dodávaný zadavatelem - NEOCEŇOVAT!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</si>
  <si>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</si>
  <si>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</si>
  <si>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212285803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</si>
  <si>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</si>
  <si>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</si>
  <si>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</si>
  <si>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</si>
  <si>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</si>
  <si>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</si>
  <si>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</si>
  <si>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</si>
  <si>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</si>
  <si>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</si>
  <si>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</si>
  <si>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</si>
  <si>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</si>
  <si>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</si>
  <si>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</si>
  <si>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</si>
  <si>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</si>
  <si>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</si>
  <si>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</si>
  <si>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</si>
  <si>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</si>
  <si>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</si>
  <si>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</si>
  <si>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</si>
  <si>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</si>
  <si>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</si>
  <si>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</si>
  <si>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</si>
  <si>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</si>
  <si>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</si>
  <si>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</si>
  <si>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</si>
  <si>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</si>
  <si>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</si>
  <si>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</si>
  <si>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</si>
  <si>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</si>
  <si>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</si>
  <si>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</si>
  <si>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</si>
  <si>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</si>
  <si>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</si>
  <si>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</si>
  <si>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</si>
  <si>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</si>
  <si>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</si>
  <si>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</si>
  <si>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</si>
  <si>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</si>
  <si>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</si>
  <si>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</si>
  <si>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</si>
  <si>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</si>
  <si>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</si>
  <si>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</si>
  <si>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</si>
  <si>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</si>
  <si>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</si>
  <si>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</si>
  <si>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</si>
  <si>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</si>
  <si>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</si>
  <si>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</si>
  <si>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</si>
  <si>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</si>
  <si>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</si>
  <si>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</si>
  <si>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</si>
  <si>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</si>
  <si>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</si>
  <si>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</si>
  <si>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</si>
  <si>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</si>
  <si>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</si>
  <si>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</si>
  <si>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</si>
  <si>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</si>
  <si>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</si>
  <si>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</si>
  <si>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</si>
  <si>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</si>
  <si>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</si>
  <si>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</si>
  <si>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</si>
  <si>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</si>
  <si>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</si>
  <si>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</si>
  <si>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</si>
  <si>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</si>
  <si>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</si>
  <si>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</si>
  <si>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</si>
  <si>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</si>
  <si>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</si>
  <si>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</si>
  <si>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</si>
  <si>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</si>
  <si>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</si>
  <si>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</si>
  <si>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</si>
  <si>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</si>
  <si>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</si>
  <si>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</si>
  <si>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</si>
  <si>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</si>
  <si>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</si>
  <si>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</si>
  <si>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</si>
  <si>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</si>
  <si>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</si>
  <si>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</si>
  <si>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</si>
  <si>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</si>
  <si>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</si>
  <si>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</si>
  <si>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</si>
  <si>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</si>
  <si>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</si>
  <si>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</si>
  <si>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</si>
  <si>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</si>
  <si>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</si>
  <si>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</si>
  <si>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</si>
  <si>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</si>
  <si>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</si>
  <si>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</si>
  <si>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</si>
  <si>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</si>
  <si>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</si>
  <si>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</si>
  <si>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</si>
  <si>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</si>
  <si>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</si>
  <si>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</si>
  <si>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</si>
  <si>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</si>
  <si>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</si>
  <si>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</si>
  <si>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</si>
  <si>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</si>
  <si>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</si>
  <si>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</si>
  <si>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</si>
  <si>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</si>
  <si>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</si>
  <si>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</si>
  <si>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</si>
  <si>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</si>
  <si>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</si>
  <si>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</si>
  <si>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</si>
  <si>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</si>
  <si>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</si>
  <si>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</si>
  <si>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</si>
  <si>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</si>
  <si>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</si>
  <si>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</si>
  <si>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</si>
  <si>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</si>
  <si>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</si>
  <si>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</si>
  <si>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</si>
  <si>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</si>
  <si>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</si>
  <si>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</si>
  <si>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</si>
  <si>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</si>
  <si>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</si>
  <si>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</si>
  <si>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</si>
  <si>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</si>
  <si>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</si>
  <si>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</si>
  <si>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</si>
  <si>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</si>
  <si>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</si>
  <si>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</si>
  <si>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</si>
  <si>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</si>
  <si>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</si>
  <si>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</si>
  <si>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</si>
  <si>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</si>
  <si>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Poznámka k položce:_x000D_
</t>
    </r>
    <r>
      <rPr>
        <i/>
        <sz val="7"/>
        <color rgb="FFFF0000"/>
        <rFont val="Arial CE"/>
        <family val="2"/>
        <charset val="238"/>
      </rPr>
      <t>Dodá zadavatel SŽ, s. o., OŘ Plzeň! _x000D_
_x000D_
N E O C E Ň O V A T !"_x000D_</t>
    </r>
    <r>
      <rPr>
        <i/>
        <sz val="7"/>
        <color rgb="FF969696"/>
        <rFont val="Arial CE"/>
      </rPr>
      <t xml:space="preserve">
</t>
    </r>
  </si>
  <si>
    <t>VZ654230XX</t>
  </si>
  <si>
    <t>Oprava osvětlení zast. Mnich</t>
  </si>
  <si>
    <t xml:space="preserve">Soupis prací je sestaven s využitím Cenové soustavy ÚRS. Veškeré další informace vymezující popis a podmínky použití těchto položek z Cenové soustavy, které nejsou uvedeny přímo v soupisu prací, jsou neomezeně dálkově k dispozici na webu podminky.urs.cz.																																		
</t>
  </si>
  <si>
    <t>CZ70994234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</si>
</sst>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i/>
      <sz val="7"/>
      <color rgb="FFFF0000"/>
      <name val="Arial CE"/>
      <family val="2"/>
      <charset val="238"/>
    </font>
    <font>
      <i/>
      <sz val="7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17" fillId="0" borderId="0" xfId="0" applyNumberFormat="1" applyFont="1"/>
    <xf numFmtId="166" fontId="25" fillId="0" borderId="13" xfId="0" applyNumberFormat="1" applyFont="1" applyBorder="1"/>
    <xf numFmtId="166" fontId="25" fillId="0" borderId="14" xfId="0" applyNumberFormat="1" applyFont="1" applyBorder="1"/>
    <xf numFmtId="4" fontId="26" fillId="0" borderId="0" xfId="0" applyNumberFormat="1" applyFont="1" applyAlignment="1">
      <alignment vertical="center"/>
    </xf>
    <xf numFmtId="0" fontId="15" fillId="0" borderId="23" xfId="0" applyFont="1" applyBorder="1" applyAlignment="1" applyProtection="1">
      <alignment horizontal="left" vertical="center" wrapText="1"/>
      <protection locked="0"/>
    </xf>
    <xf numFmtId="4" fontId="15" fillId="0" borderId="23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5" xfId="0" applyBorder="1" applyAlignment="1">
      <alignment vertical="center"/>
    </xf>
    <xf numFmtId="0" fontId="30" fillId="0" borderId="23" xfId="0" applyFont="1" applyBorder="1" applyAlignment="1" applyProtection="1">
      <alignment horizontal="left" vertical="center" wrapText="1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5" fillId="0" borderId="23" xfId="0" applyFont="1" applyBorder="1" applyAlignment="1" applyProtection="1">
      <alignment horizontal="center" vertical="center"/>
    </xf>
    <xf numFmtId="49" fontId="15" fillId="0" borderId="23" xfId="0" applyNumberFormat="1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167" fontId="15" fillId="0" borderId="23" xfId="0" applyNumberFormat="1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 wrapText="1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4" fontId="15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46" fillId="0" borderId="0" xfId="0" applyFont="1" applyAlignment="1" applyProtection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odminky.urs.cz/item/CS_URS_2023_01/619996145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33" t="s">
        <v>6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252" t="s">
        <v>811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16"/>
      <c r="BS5" s="13" t="s">
        <v>7</v>
      </c>
    </row>
    <row r="6" spans="1:74" ht="36.950000000000003" customHeight="1">
      <c r="B6" s="16"/>
      <c r="D6" s="21" t="s">
        <v>14</v>
      </c>
      <c r="K6" s="228" t="s">
        <v>812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16"/>
      <c r="BS6" s="13" t="s">
        <v>7</v>
      </c>
    </row>
    <row r="7" spans="1:74" ht="12" customHeight="1">
      <c r="B7" s="16"/>
      <c r="D7" s="22" t="s">
        <v>15</v>
      </c>
      <c r="K7" s="20" t="s">
        <v>3</v>
      </c>
      <c r="AK7" s="22" t="s">
        <v>16</v>
      </c>
      <c r="AN7" s="20" t="s">
        <v>3</v>
      </c>
      <c r="AR7" s="16"/>
      <c r="BS7" s="13" t="s">
        <v>7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50" t="s">
        <v>20</v>
      </c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2" t="s">
        <v>21</v>
      </c>
      <c r="AK10" s="22" t="s">
        <v>22</v>
      </c>
      <c r="AN10" s="20">
        <v>70994234</v>
      </c>
      <c r="AR10" s="16"/>
      <c r="BS10" s="13" t="s">
        <v>7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814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2" t="s">
        <v>25</v>
      </c>
      <c r="AK13" s="22" t="s">
        <v>22</v>
      </c>
      <c r="AN13" s="250" t="s">
        <v>3</v>
      </c>
      <c r="AR13" s="16"/>
      <c r="BS13" s="13" t="s">
        <v>7</v>
      </c>
    </row>
    <row r="14" spans="1:74" ht="12.75">
      <c r="B14" s="16"/>
      <c r="E14" s="250" t="s">
        <v>26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2" t="s">
        <v>24</v>
      </c>
      <c r="AN14" s="250" t="s">
        <v>3</v>
      </c>
      <c r="AR14" s="16"/>
      <c r="BS14" s="13" t="s">
        <v>7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2"/>
      <c r="AK16" s="22"/>
      <c r="AN16" s="20" t="s">
        <v>3</v>
      </c>
      <c r="AR16" s="16"/>
      <c r="BS16" s="13" t="s">
        <v>4</v>
      </c>
    </row>
    <row r="17" spans="2:71" ht="18.399999999999999" customHeight="1">
      <c r="B17" s="16"/>
      <c r="E17" s="20" t="s">
        <v>28</v>
      </c>
      <c r="AK17" s="22"/>
      <c r="AN17" s="20" t="s">
        <v>3</v>
      </c>
      <c r="AR17" s="16"/>
      <c r="BS17" s="13" t="s">
        <v>29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2"/>
      <c r="AK19" s="22"/>
      <c r="AN19" s="20" t="s">
        <v>3</v>
      </c>
      <c r="AR19" s="16"/>
      <c r="BS19" s="13" t="s">
        <v>7</v>
      </c>
    </row>
    <row r="20" spans="2:71" ht="18.399999999999999" customHeight="1">
      <c r="B20" s="16"/>
      <c r="E20" s="20"/>
      <c r="AK20" s="22"/>
      <c r="AN20" s="20" t="s">
        <v>3</v>
      </c>
      <c r="AR20" s="16"/>
      <c r="BS20" s="13" t="s">
        <v>29</v>
      </c>
    </row>
    <row r="21" spans="2:71" ht="6.95" customHeight="1">
      <c r="B21" s="16"/>
      <c r="AR21" s="16"/>
    </row>
    <row r="22" spans="2:71" ht="12" customHeight="1">
      <c r="B22" s="16"/>
      <c r="D22" s="22" t="s">
        <v>31</v>
      </c>
      <c r="AR22" s="16"/>
    </row>
    <row r="23" spans="2:71" ht="72" customHeight="1">
      <c r="B23" s="16"/>
      <c r="E23" s="229" t="s">
        <v>813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30">
        <f>ROUND(AG54,2)</f>
        <v>0</v>
      </c>
      <c r="AL26" s="231"/>
      <c r="AM26" s="231"/>
      <c r="AN26" s="231"/>
      <c r="AO26" s="23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32" t="s">
        <v>33</v>
      </c>
      <c r="M28" s="232"/>
      <c r="N28" s="232"/>
      <c r="O28" s="232"/>
      <c r="P28" s="232"/>
      <c r="W28" s="232" t="s">
        <v>34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35</v>
      </c>
      <c r="AL28" s="232"/>
      <c r="AM28" s="232"/>
      <c r="AN28" s="232"/>
      <c r="AO28" s="232"/>
      <c r="AR28" s="25"/>
    </row>
    <row r="29" spans="2:71" s="2" customFormat="1" ht="14.45" customHeight="1">
      <c r="B29" s="29"/>
      <c r="D29" s="22" t="s">
        <v>36</v>
      </c>
      <c r="F29" s="22" t="s">
        <v>37</v>
      </c>
      <c r="L29" s="223">
        <v>0.21</v>
      </c>
      <c r="M29" s="224"/>
      <c r="N29" s="224"/>
      <c r="O29" s="224"/>
      <c r="P29" s="224"/>
      <c r="W29" s="225">
        <f>ROUND(AZ54,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5">
        <f>ROUND(AV54, 2)</f>
        <v>0</v>
      </c>
      <c r="AL29" s="224"/>
      <c r="AM29" s="224"/>
      <c r="AN29" s="224"/>
      <c r="AO29" s="224"/>
      <c r="AR29" s="29"/>
    </row>
    <row r="30" spans="2:71" s="2" customFormat="1" ht="14.45" customHeight="1">
      <c r="B30" s="29"/>
      <c r="F30" s="22" t="s">
        <v>38</v>
      </c>
      <c r="L30" s="223">
        <v>0.15</v>
      </c>
      <c r="M30" s="224"/>
      <c r="N30" s="224"/>
      <c r="O30" s="224"/>
      <c r="P30" s="224"/>
      <c r="W30" s="225">
        <f>ROUND(BA54,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5">
        <f>ROUND(AW54, 2)</f>
        <v>0</v>
      </c>
      <c r="AL30" s="224"/>
      <c r="AM30" s="224"/>
      <c r="AN30" s="224"/>
      <c r="AO30" s="224"/>
      <c r="AR30" s="29"/>
    </row>
    <row r="31" spans="2:71" s="2" customFormat="1" ht="14.45" hidden="1" customHeight="1">
      <c r="B31" s="29"/>
      <c r="F31" s="22" t="s">
        <v>39</v>
      </c>
      <c r="L31" s="223">
        <v>0.21</v>
      </c>
      <c r="M31" s="224"/>
      <c r="N31" s="224"/>
      <c r="O31" s="224"/>
      <c r="P31" s="224"/>
      <c r="W31" s="225">
        <f>ROUND(BB54,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5">
        <v>0</v>
      </c>
      <c r="AL31" s="224"/>
      <c r="AM31" s="224"/>
      <c r="AN31" s="224"/>
      <c r="AO31" s="224"/>
      <c r="AR31" s="29"/>
    </row>
    <row r="32" spans="2:71" s="2" customFormat="1" ht="14.45" hidden="1" customHeight="1">
      <c r="B32" s="29"/>
      <c r="F32" s="22" t="s">
        <v>40</v>
      </c>
      <c r="L32" s="223">
        <v>0.15</v>
      </c>
      <c r="M32" s="224"/>
      <c r="N32" s="224"/>
      <c r="O32" s="224"/>
      <c r="P32" s="224"/>
      <c r="W32" s="225">
        <f>ROUND(BC54,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5">
        <v>0</v>
      </c>
      <c r="AL32" s="224"/>
      <c r="AM32" s="224"/>
      <c r="AN32" s="224"/>
      <c r="AO32" s="224"/>
      <c r="AR32" s="29"/>
    </row>
    <row r="33" spans="2:44" s="2" customFormat="1" ht="14.45" hidden="1" customHeight="1">
      <c r="B33" s="29"/>
      <c r="F33" s="22" t="s">
        <v>41</v>
      </c>
      <c r="L33" s="223">
        <v>0</v>
      </c>
      <c r="M33" s="224"/>
      <c r="N33" s="224"/>
      <c r="O33" s="224"/>
      <c r="P33" s="224"/>
      <c r="W33" s="225">
        <f>ROUND(BD54,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5">
        <v>0</v>
      </c>
      <c r="AL33" s="224"/>
      <c r="AM33" s="224"/>
      <c r="AN33" s="224"/>
      <c r="AO33" s="224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237" t="s">
        <v>44</v>
      </c>
      <c r="Y35" s="235"/>
      <c r="Z35" s="235"/>
      <c r="AA35" s="235"/>
      <c r="AB35" s="235"/>
      <c r="AC35" s="32"/>
      <c r="AD35" s="32"/>
      <c r="AE35" s="32"/>
      <c r="AF35" s="32"/>
      <c r="AG35" s="32"/>
      <c r="AH35" s="32"/>
      <c r="AI35" s="32"/>
      <c r="AJ35" s="32"/>
      <c r="AK35" s="234">
        <f>SUM(AK26:AK33)</f>
        <v>0</v>
      </c>
      <c r="AL35" s="235"/>
      <c r="AM35" s="235"/>
      <c r="AN35" s="235"/>
      <c r="AO35" s="236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44" s="1" customFormat="1" ht="24.95" customHeight="1">
      <c r="B42" s="25"/>
      <c r="C42" s="17" t="s">
        <v>45</v>
      </c>
      <c r="AR42" s="25"/>
    </row>
    <row r="43" spans="2:44" s="1" customFormat="1" ht="6.95" customHeight="1">
      <c r="B43" s="25"/>
      <c r="AR43" s="25"/>
    </row>
    <row r="44" spans="2:44" s="3" customFormat="1" ht="12" customHeight="1">
      <c r="B44" s="38"/>
      <c r="C44" s="22" t="s">
        <v>13</v>
      </c>
      <c r="L44" s="3" t="str">
        <f>K5</f>
        <v>VZ654230XX</v>
      </c>
      <c r="AR44" s="38"/>
    </row>
    <row r="45" spans="2:44" s="4" customFormat="1" ht="36.950000000000003" customHeight="1">
      <c r="B45" s="39"/>
      <c r="C45" s="40" t="s">
        <v>14</v>
      </c>
      <c r="L45" s="205" t="str">
        <f>K6</f>
        <v>Oprava osvětlení zast. Mnich</v>
      </c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R45" s="39"/>
    </row>
    <row r="46" spans="2:44" s="1" customFormat="1" ht="6.95" customHeight="1">
      <c r="B46" s="25"/>
      <c r="AR46" s="25"/>
    </row>
    <row r="47" spans="2:44" s="1" customFormat="1" ht="12" customHeight="1">
      <c r="B47" s="25"/>
      <c r="C47" s="22" t="s">
        <v>17</v>
      </c>
      <c r="L47" s="41" t="str">
        <f>IF(K8="","",K8)</f>
        <v>trať 225 dle JŘ, TÚ Veselí n/L - Horní Cerekev</v>
      </c>
      <c r="AI47" s="22" t="s">
        <v>19</v>
      </c>
      <c r="AM47" s="207" t="str">
        <f>IF(AN8= "","",AN8)</f>
        <v>2. 2. 2023</v>
      </c>
      <c r="AN47" s="207"/>
      <c r="AR47" s="25"/>
    </row>
    <row r="48" spans="2:44" s="1" customFormat="1" ht="6.95" customHeight="1">
      <c r="B48" s="25"/>
      <c r="AR48" s="25"/>
    </row>
    <row r="49" spans="1:91" s="1" customFormat="1" ht="15.2" customHeight="1">
      <c r="B49" s="25"/>
      <c r="C49" s="22" t="s">
        <v>21</v>
      </c>
      <c r="L49" s="3" t="str">
        <f>IF(E11= "","",E11)</f>
        <v>Správa železnic, státní organizace, OŘ Plzeň</v>
      </c>
      <c r="AI49" s="22" t="s">
        <v>27</v>
      </c>
      <c r="AM49" s="208" t="str">
        <f>IF(E17="","",E17)</f>
        <v xml:space="preserve"> </v>
      </c>
      <c r="AN49" s="209"/>
      <c r="AO49" s="209"/>
      <c r="AP49" s="209"/>
      <c r="AR49" s="25"/>
      <c r="AS49" s="210" t="s">
        <v>46</v>
      </c>
      <c r="AT49" s="211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5.2" customHeight="1">
      <c r="B50" s="25"/>
      <c r="C50" s="22" t="s">
        <v>25</v>
      </c>
      <c r="L50" s="3" t="str">
        <f>IF(E14="","",E14)</f>
        <v>Dle výběrového řízení</v>
      </c>
      <c r="AI50" s="22" t="s">
        <v>30</v>
      </c>
      <c r="AM50" s="208" t="str">
        <f>IF(E20="","",E20)</f>
        <v/>
      </c>
      <c r="AN50" s="209"/>
      <c r="AO50" s="209"/>
      <c r="AP50" s="209"/>
      <c r="AR50" s="25"/>
      <c r="AS50" s="212"/>
      <c r="AT50" s="213"/>
      <c r="BD50" s="45"/>
    </row>
    <row r="51" spans="1:91" s="1" customFormat="1" ht="10.9" customHeight="1">
      <c r="B51" s="25"/>
      <c r="AR51" s="25"/>
      <c r="AS51" s="212"/>
      <c r="AT51" s="213"/>
      <c r="BD51" s="45"/>
    </row>
    <row r="52" spans="1:91" s="1" customFormat="1" ht="29.25" customHeight="1">
      <c r="B52" s="25"/>
      <c r="C52" s="214" t="s">
        <v>47</v>
      </c>
      <c r="D52" s="215"/>
      <c r="E52" s="215"/>
      <c r="F52" s="215"/>
      <c r="G52" s="215"/>
      <c r="H52" s="46"/>
      <c r="I52" s="216" t="s">
        <v>48</v>
      </c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7" t="s">
        <v>49</v>
      </c>
      <c r="AH52" s="215"/>
      <c r="AI52" s="215"/>
      <c r="AJ52" s="215"/>
      <c r="AK52" s="215"/>
      <c r="AL52" s="215"/>
      <c r="AM52" s="215"/>
      <c r="AN52" s="216" t="s">
        <v>50</v>
      </c>
      <c r="AO52" s="215"/>
      <c r="AP52" s="215"/>
      <c r="AQ52" s="47" t="s">
        <v>51</v>
      </c>
      <c r="AR52" s="25"/>
      <c r="AS52" s="48" t="s">
        <v>52</v>
      </c>
      <c r="AT52" s="49" t="s">
        <v>53</v>
      </c>
      <c r="AU52" s="49" t="s">
        <v>54</v>
      </c>
      <c r="AV52" s="49" t="s">
        <v>55</v>
      </c>
      <c r="AW52" s="49" t="s">
        <v>56</v>
      </c>
      <c r="AX52" s="49" t="s">
        <v>57</v>
      </c>
      <c r="AY52" s="49" t="s">
        <v>58</v>
      </c>
      <c r="AZ52" s="49" t="s">
        <v>59</v>
      </c>
      <c r="BA52" s="49" t="s">
        <v>60</v>
      </c>
      <c r="BB52" s="49" t="s">
        <v>61</v>
      </c>
      <c r="BC52" s="49" t="s">
        <v>62</v>
      </c>
      <c r="BD52" s="50" t="s">
        <v>63</v>
      </c>
    </row>
    <row r="53" spans="1:91" s="1" customFormat="1" ht="10.9" customHeight="1">
      <c r="B53" s="25"/>
      <c r="AR53" s="25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5" customFormat="1" ht="32.450000000000003" customHeight="1">
      <c r="B54" s="52"/>
      <c r="C54" s="53" t="s">
        <v>64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221">
        <f>ROUND(SUM(AG55:AG58),2)</f>
        <v>0</v>
      </c>
      <c r="AH54" s="221"/>
      <c r="AI54" s="221"/>
      <c r="AJ54" s="221"/>
      <c r="AK54" s="221"/>
      <c r="AL54" s="221"/>
      <c r="AM54" s="221"/>
      <c r="AN54" s="222">
        <f>SUM(AG54,AT54)</f>
        <v>0</v>
      </c>
      <c r="AO54" s="222"/>
      <c r="AP54" s="222"/>
      <c r="AQ54" s="56" t="s">
        <v>3</v>
      </c>
      <c r="AR54" s="52"/>
      <c r="AS54" s="57">
        <f>ROUND(SUM(AS55:AS58),2)</f>
        <v>0</v>
      </c>
      <c r="AT54" s="58">
        <f>ROUND(SUM(AV54:AW54),2)</f>
        <v>0</v>
      </c>
      <c r="AU54" s="59">
        <f>ROUND(SUM(AU55:AU58),5)</f>
        <v>340.84219999999999</v>
      </c>
      <c r="AV54" s="58">
        <f>ROUND(AZ54*L29,2)</f>
        <v>0</v>
      </c>
      <c r="AW54" s="58">
        <f>ROUND(BA54*L30,2)</f>
        <v>0</v>
      </c>
      <c r="AX54" s="58">
        <f>ROUND(BB54*L29,2)</f>
        <v>0</v>
      </c>
      <c r="AY54" s="58">
        <f>ROUND(BC54*L30,2)</f>
        <v>0</v>
      </c>
      <c r="AZ54" s="58">
        <f>ROUND(SUM(AZ55:AZ58),2)</f>
        <v>0</v>
      </c>
      <c r="BA54" s="58">
        <f>ROUND(SUM(BA55:BA58),2)</f>
        <v>0</v>
      </c>
      <c r="BB54" s="58">
        <f>ROUND(SUM(BB55:BB58),2)</f>
        <v>0</v>
      </c>
      <c r="BC54" s="58">
        <f>ROUND(SUM(BC55:BC58),2)</f>
        <v>0</v>
      </c>
      <c r="BD54" s="60">
        <f>ROUND(SUM(BD55:BD58),2)</f>
        <v>0</v>
      </c>
      <c r="BS54" s="61" t="s">
        <v>65</v>
      </c>
      <c r="BT54" s="61" t="s">
        <v>66</v>
      </c>
      <c r="BU54" s="62" t="s">
        <v>67</v>
      </c>
      <c r="BV54" s="61" t="s">
        <v>68</v>
      </c>
      <c r="BW54" s="61" t="s">
        <v>5</v>
      </c>
      <c r="BX54" s="61" t="s">
        <v>69</v>
      </c>
      <c r="CL54" s="61" t="s">
        <v>3</v>
      </c>
    </row>
    <row r="55" spans="1:91" s="6" customFormat="1" ht="16.5" customHeight="1">
      <c r="A55" s="63" t="s">
        <v>70</v>
      </c>
      <c r="B55" s="64"/>
      <c r="C55" s="65"/>
      <c r="D55" s="220" t="s">
        <v>71</v>
      </c>
      <c r="E55" s="220"/>
      <c r="F55" s="220"/>
      <c r="G55" s="220"/>
      <c r="H55" s="220"/>
      <c r="I55" s="66"/>
      <c r="J55" s="220" t="s">
        <v>72</v>
      </c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18">
        <f>'01 - Elektromateriál'!J30</f>
        <v>0</v>
      </c>
      <c r="AH55" s="219"/>
      <c r="AI55" s="219"/>
      <c r="AJ55" s="219"/>
      <c r="AK55" s="219"/>
      <c r="AL55" s="219"/>
      <c r="AM55" s="219"/>
      <c r="AN55" s="218">
        <f>SUM(AG55,AT55)</f>
        <v>0</v>
      </c>
      <c r="AO55" s="219"/>
      <c r="AP55" s="219"/>
      <c r="AQ55" s="67" t="s">
        <v>73</v>
      </c>
      <c r="AR55" s="64"/>
      <c r="AS55" s="68">
        <v>0</v>
      </c>
      <c r="AT55" s="69">
        <f>ROUND(SUM(AV55:AW55),2)</f>
        <v>0</v>
      </c>
      <c r="AU55" s="70">
        <f>'01 - Elektromateriál'!P79</f>
        <v>0</v>
      </c>
      <c r="AV55" s="69">
        <f>'01 - Elektromateriál'!J33</f>
        <v>0</v>
      </c>
      <c r="AW55" s="69">
        <f>'01 - Elektromateriál'!J34</f>
        <v>0</v>
      </c>
      <c r="AX55" s="69">
        <f>'01 - Elektromateriál'!J35</f>
        <v>0</v>
      </c>
      <c r="AY55" s="69">
        <f>'01 - Elektromateriál'!J36</f>
        <v>0</v>
      </c>
      <c r="AZ55" s="69">
        <f>'01 - Elektromateriál'!F33</f>
        <v>0</v>
      </c>
      <c r="BA55" s="69">
        <f>'01 - Elektromateriál'!F34</f>
        <v>0</v>
      </c>
      <c r="BB55" s="69">
        <f>'01 - Elektromateriál'!F35</f>
        <v>0</v>
      </c>
      <c r="BC55" s="69">
        <f>'01 - Elektromateriál'!F36</f>
        <v>0</v>
      </c>
      <c r="BD55" s="71">
        <f>'01 - Elektromateriál'!F37</f>
        <v>0</v>
      </c>
      <c r="BT55" s="72" t="s">
        <v>74</v>
      </c>
      <c r="BV55" s="72" t="s">
        <v>68</v>
      </c>
      <c r="BW55" s="72" t="s">
        <v>75</v>
      </c>
      <c r="BX55" s="72" t="s">
        <v>5</v>
      </c>
      <c r="CL55" s="72" t="s">
        <v>3</v>
      </c>
      <c r="CM55" s="72" t="s">
        <v>76</v>
      </c>
    </row>
    <row r="56" spans="1:91" s="6" customFormat="1" ht="16.5" customHeight="1">
      <c r="A56" s="63" t="s">
        <v>70</v>
      </c>
      <c r="B56" s="64"/>
      <c r="C56" s="65"/>
      <c r="D56" s="220" t="s">
        <v>77</v>
      </c>
      <c r="E56" s="220"/>
      <c r="F56" s="220"/>
      <c r="G56" s="220"/>
      <c r="H56" s="220"/>
      <c r="I56" s="66"/>
      <c r="J56" s="220" t="s">
        <v>78</v>
      </c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18">
        <f>'02 - Zemní práce'!J30</f>
        <v>0</v>
      </c>
      <c r="AH56" s="219"/>
      <c r="AI56" s="219"/>
      <c r="AJ56" s="219"/>
      <c r="AK56" s="219"/>
      <c r="AL56" s="219"/>
      <c r="AM56" s="219"/>
      <c r="AN56" s="218">
        <f>SUM(AG56,AT56)</f>
        <v>0</v>
      </c>
      <c r="AO56" s="219"/>
      <c r="AP56" s="219"/>
      <c r="AQ56" s="67" t="s">
        <v>73</v>
      </c>
      <c r="AR56" s="64"/>
      <c r="AS56" s="68">
        <v>0</v>
      </c>
      <c r="AT56" s="69">
        <f>ROUND(SUM(AV56:AW56),2)</f>
        <v>0</v>
      </c>
      <c r="AU56" s="70">
        <f>'02 - Zemní práce'!P79</f>
        <v>336.73019999999997</v>
      </c>
      <c r="AV56" s="69">
        <f>'02 - Zemní práce'!J33</f>
        <v>0</v>
      </c>
      <c r="AW56" s="69">
        <f>'02 - Zemní práce'!J34</f>
        <v>0</v>
      </c>
      <c r="AX56" s="69">
        <f>'02 - Zemní práce'!J35</f>
        <v>0</v>
      </c>
      <c r="AY56" s="69">
        <f>'02 - Zemní práce'!J36</f>
        <v>0</v>
      </c>
      <c r="AZ56" s="69">
        <f>'02 - Zemní práce'!F33</f>
        <v>0</v>
      </c>
      <c r="BA56" s="69">
        <f>'02 - Zemní práce'!F34</f>
        <v>0</v>
      </c>
      <c r="BB56" s="69">
        <f>'02 - Zemní práce'!F35</f>
        <v>0</v>
      </c>
      <c r="BC56" s="69">
        <f>'02 - Zemní práce'!F36</f>
        <v>0</v>
      </c>
      <c r="BD56" s="71">
        <f>'02 - Zemní práce'!F37</f>
        <v>0</v>
      </c>
      <c r="BT56" s="72" t="s">
        <v>74</v>
      </c>
      <c r="BV56" s="72" t="s">
        <v>68</v>
      </c>
      <c r="BW56" s="72" t="s">
        <v>79</v>
      </c>
      <c r="BX56" s="72" t="s">
        <v>5</v>
      </c>
      <c r="CL56" s="72" t="s">
        <v>3</v>
      </c>
      <c r="CM56" s="72" t="s">
        <v>76</v>
      </c>
    </row>
    <row r="57" spans="1:91" s="6" customFormat="1" ht="16.5" customHeight="1">
      <c r="A57" s="63" t="s">
        <v>70</v>
      </c>
      <c r="B57" s="64"/>
      <c r="C57" s="65"/>
      <c r="D57" s="220" t="s">
        <v>80</v>
      </c>
      <c r="E57" s="220"/>
      <c r="F57" s="220"/>
      <c r="G57" s="220"/>
      <c r="H57" s="220"/>
      <c r="I57" s="66"/>
      <c r="J57" s="220" t="s">
        <v>81</v>
      </c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0"/>
      <c r="AB57" s="220"/>
      <c r="AC57" s="220"/>
      <c r="AD57" s="220"/>
      <c r="AE57" s="220"/>
      <c r="AF57" s="220"/>
      <c r="AG57" s="218">
        <f>'03 - VON'!J30</f>
        <v>0</v>
      </c>
      <c r="AH57" s="219"/>
      <c r="AI57" s="219"/>
      <c r="AJ57" s="219"/>
      <c r="AK57" s="219"/>
      <c r="AL57" s="219"/>
      <c r="AM57" s="219"/>
      <c r="AN57" s="218">
        <f>SUM(AG57,AT57)</f>
        <v>0</v>
      </c>
      <c r="AO57" s="219"/>
      <c r="AP57" s="219"/>
      <c r="AQ57" s="67" t="s">
        <v>73</v>
      </c>
      <c r="AR57" s="64"/>
      <c r="AS57" s="68">
        <v>0</v>
      </c>
      <c r="AT57" s="69">
        <f>ROUND(SUM(AV57:AW57),2)</f>
        <v>0</v>
      </c>
      <c r="AU57" s="70">
        <f>'03 - VON'!P79</f>
        <v>4.1120000000000001</v>
      </c>
      <c r="AV57" s="69">
        <f>'03 - VON'!J33</f>
        <v>0</v>
      </c>
      <c r="AW57" s="69">
        <f>'03 - VON'!J34</f>
        <v>0</v>
      </c>
      <c r="AX57" s="69">
        <f>'03 - VON'!J35</f>
        <v>0</v>
      </c>
      <c r="AY57" s="69">
        <f>'03 - VON'!J36</f>
        <v>0</v>
      </c>
      <c r="AZ57" s="69">
        <f>'03 - VON'!F33</f>
        <v>0</v>
      </c>
      <c r="BA57" s="69">
        <f>'03 - VON'!F34</f>
        <v>0</v>
      </c>
      <c r="BB57" s="69">
        <f>'03 - VON'!F35</f>
        <v>0</v>
      </c>
      <c r="BC57" s="69">
        <f>'03 - VON'!F36</f>
        <v>0</v>
      </c>
      <c r="BD57" s="71">
        <f>'03 - VON'!F37</f>
        <v>0</v>
      </c>
      <c r="BT57" s="72" t="s">
        <v>74</v>
      </c>
      <c r="BV57" s="72" t="s">
        <v>68</v>
      </c>
      <c r="BW57" s="72" t="s">
        <v>82</v>
      </c>
      <c r="BX57" s="72" t="s">
        <v>5</v>
      </c>
      <c r="CL57" s="72" t="s">
        <v>3</v>
      </c>
      <c r="CM57" s="72" t="s">
        <v>76</v>
      </c>
    </row>
    <row r="58" spans="1:91" s="6" customFormat="1" ht="24.75" customHeight="1">
      <c r="A58" s="63" t="s">
        <v>70</v>
      </c>
      <c r="B58" s="64"/>
      <c r="C58" s="65"/>
      <c r="D58" s="220" t="s">
        <v>83</v>
      </c>
      <c r="E58" s="220"/>
      <c r="F58" s="220"/>
      <c r="G58" s="220"/>
      <c r="H58" s="220"/>
      <c r="I58" s="66"/>
      <c r="J58" s="220" t="s">
        <v>84</v>
      </c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20"/>
      <c r="Z58" s="220"/>
      <c r="AA58" s="220"/>
      <c r="AB58" s="220"/>
      <c r="AC58" s="220"/>
      <c r="AD58" s="220"/>
      <c r="AE58" s="220"/>
      <c r="AF58" s="220"/>
      <c r="AG58" s="218">
        <f>'04 - Materiál dodávaný za...'!J30</f>
        <v>0</v>
      </c>
      <c r="AH58" s="219"/>
      <c r="AI58" s="219"/>
      <c r="AJ58" s="219"/>
      <c r="AK58" s="219"/>
      <c r="AL58" s="219"/>
      <c r="AM58" s="219"/>
      <c r="AN58" s="218">
        <f>SUM(AG58,AT58)</f>
        <v>0</v>
      </c>
      <c r="AO58" s="219"/>
      <c r="AP58" s="219"/>
      <c r="AQ58" s="67" t="s">
        <v>73</v>
      </c>
      <c r="AR58" s="64"/>
      <c r="AS58" s="73">
        <v>0</v>
      </c>
      <c r="AT58" s="74">
        <f>ROUND(SUM(AV58:AW58),2)</f>
        <v>0</v>
      </c>
      <c r="AU58" s="75">
        <f>'04 - Materiál dodávaný za...'!P79</f>
        <v>0</v>
      </c>
      <c r="AV58" s="74">
        <f>'04 - Materiál dodávaný za...'!J33</f>
        <v>0</v>
      </c>
      <c r="AW58" s="74">
        <f>'04 - Materiál dodávaný za...'!J34</f>
        <v>0</v>
      </c>
      <c r="AX58" s="74">
        <f>'04 - Materiál dodávaný za...'!J35</f>
        <v>0</v>
      </c>
      <c r="AY58" s="74">
        <f>'04 - Materiál dodávaný za...'!J36</f>
        <v>0</v>
      </c>
      <c r="AZ58" s="74">
        <f>'04 - Materiál dodávaný za...'!F33</f>
        <v>0</v>
      </c>
      <c r="BA58" s="74">
        <f>'04 - Materiál dodávaný za...'!F34</f>
        <v>0</v>
      </c>
      <c r="BB58" s="74">
        <f>'04 - Materiál dodávaný za...'!F35</f>
        <v>0</v>
      </c>
      <c r="BC58" s="74">
        <f>'04 - Materiál dodávaný za...'!F36</f>
        <v>0</v>
      </c>
      <c r="BD58" s="76">
        <f>'04 - Materiál dodávaný za...'!F37</f>
        <v>0</v>
      </c>
      <c r="BT58" s="72" t="s">
        <v>74</v>
      </c>
      <c r="BV58" s="72" t="s">
        <v>68</v>
      </c>
      <c r="BW58" s="72" t="s">
        <v>85</v>
      </c>
      <c r="BX58" s="72" t="s">
        <v>5</v>
      </c>
      <c r="CL58" s="72" t="s">
        <v>3</v>
      </c>
      <c r="CM58" s="72" t="s">
        <v>76</v>
      </c>
    </row>
    <row r="59" spans="1:91" s="1" customFormat="1" ht="30" customHeight="1">
      <c r="B59" s="25"/>
      <c r="AR59" s="25"/>
    </row>
    <row r="60" spans="1:91" s="1" customFormat="1" ht="6.95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25"/>
    </row>
  </sheetData>
  <sheetProtection algorithmName="SHA-512" hashValue="5V/JfP4AQwbgHeg/5O6WBfcHqiIM2+f6DTfDOarZXY6mmGAz1l5LQcJd/xN4fxh/emMxi2VpRhJ+Z+YyUBQgCw==" saltValue="jhzYf3jGTZi0lylU6UP1Rw==" spinCount="100000" sheet="1" objects="1" scenarios="1"/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01 - Elektromateriál'!C2" display="/" xr:uid="{00000000-0004-0000-0000-000000000000}"/>
    <hyperlink ref="A56" location="'02 - Zemní práce'!C2" display="/" xr:uid="{00000000-0004-0000-0000-000001000000}"/>
    <hyperlink ref="A57" location="'03 - VON'!C2" display="/" xr:uid="{00000000-0004-0000-0000-000002000000}"/>
    <hyperlink ref="A58" location="'04 - Materiál dodávaný za...'!C2" display="/" xr:uid="{00000000-0004-0000-0000-000003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2"/>
  <sheetViews>
    <sheetView showGridLines="0" workbookViewId="0">
      <selection activeCell="F21" sqref="F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 t="s">
        <v>6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3" t="s">
        <v>75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86</v>
      </c>
      <c r="L4" s="16"/>
      <c r="M4" s="77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239" t="str">
        <f>'Rekapitulace stavby'!K6</f>
        <v>Oprava osvětlení zast. Mnich</v>
      </c>
      <c r="F7" s="240"/>
      <c r="G7" s="240"/>
      <c r="H7" s="240"/>
      <c r="L7" s="16"/>
    </row>
    <row r="8" spans="2:46" s="1" customFormat="1" ht="12" customHeight="1">
      <c r="B8" s="25"/>
      <c r="D8" s="22" t="s">
        <v>87</v>
      </c>
      <c r="L8" s="25"/>
    </row>
    <row r="9" spans="2:46" s="1" customFormat="1" ht="16.5" customHeight="1">
      <c r="B9" s="25"/>
      <c r="E9" s="205" t="s">
        <v>88</v>
      </c>
      <c r="F9" s="238"/>
      <c r="G9" s="238"/>
      <c r="H9" s="238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3</v>
      </c>
      <c r="I11" s="22" t="s">
        <v>16</v>
      </c>
      <c r="J11" s="20" t="s">
        <v>3</v>
      </c>
      <c r="L11" s="25"/>
    </row>
    <row r="12" spans="2:46" s="1" customFormat="1" ht="12" customHeight="1">
      <c r="B12" s="25"/>
      <c r="D12" s="22" t="s">
        <v>17</v>
      </c>
      <c r="F12" s="20" t="s">
        <v>28</v>
      </c>
      <c r="I12" s="22" t="s">
        <v>19</v>
      </c>
      <c r="J12" s="42" t="str">
        <f>'Rekapitulace stavby'!AN8</f>
        <v>2. 2. 2023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54">
        <f>IF('Rekapitulace stavby'!AN10="","",'Rekapitulace stavby'!AN10)</f>
        <v>70994234</v>
      </c>
      <c r="L14" s="25"/>
    </row>
    <row r="15" spans="2:46" s="1" customFormat="1" ht="18" customHeight="1">
      <c r="B15" s="25"/>
      <c r="E15" s="20" t="str">
        <f>IF('Rekapitulace stavby'!E11="","",'Rekapitulace stavby'!E11)</f>
        <v>Správa železnic, státní organizace, OŘ Plzeň</v>
      </c>
      <c r="I15" s="22" t="s">
        <v>24</v>
      </c>
      <c r="J15" s="254" t="str">
        <f>IF('Rekapitulace stavby'!AN11="","",'Rekapitulace stavby'!AN11)</f>
        <v>CZ70994234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50" t="str">
        <f>'Rekapitulace stavby'!AN13</f>
        <v/>
      </c>
      <c r="L17" s="25"/>
    </row>
    <row r="18" spans="2:12" s="1" customFormat="1" ht="18" customHeight="1">
      <c r="B18" s="25"/>
      <c r="E18" s="249" t="str">
        <f>'Rekapitulace stavby'!E14</f>
        <v>Dle výběrového řízení</v>
      </c>
      <c r="F18" s="249"/>
      <c r="G18" s="249"/>
      <c r="H18" s="249"/>
      <c r="I18" s="22" t="s">
        <v>24</v>
      </c>
      <c r="J18" s="25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/>
      <c r="I20" s="22"/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/>
      <c r="I23" s="22"/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/>
      <c r="I24" s="22"/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/>
      <c r="L26" s="25"/>
    </row>
    <row r="27" spans="2:12" s="7" customFormat="1" ht="16.5" customHeight="1">
      <c r="B27" s="78"/>
      <c r="E27" s="229" t="s">
        <v>3</v>
      </c>
      <c r="F27" s="229"/>
      <c r="G27" s="229"/>
      <c r="H27" s="229"/>
      <c r="L27" s="78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79" t="s">
        <v>32</v>
      </c>
      <c r="J30" s="55">
        <f>ROUND(J79,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80" t="s">
        <v>36</v>
      </c>
      <c r="E33" s="22" t="s">
        <v>37</v>
      </c>
      <c r="F33" s="81">
        <f>ROUND((SUM(BE79:BE301)),  2)</f>
        <v>0</v>
      </c>
      <c r="I33" s="82">
        <v>0.21</v>
      </c>
      <c r="J33" s="81">
        <f>ROUND(((SUM(BE79:BE301))*I33),  2)</f>
        <v>0</v>
      </c>
      <c r="L33" s="25"/>
    </row>
    <row r="34" spans="2:12" s="1" customFormat="1" ht="14.45" customHeight="1">
      <c r="B34" s="25"/>
      <c r="E34" s="22" t="s">
        <v>38</v>
      </c>
      <c r="F34" s="81">
        <f>ROUND((SUM(BF79:BF301)),  2)</f>
        <v>0</v>
      </c>
      <c r="I34" s="82">
        <v>0.15</v>
      </c>
      <c r="J34" s="81">
        <f>ROUND(((SUM(BF79:BF301))*I34),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1">
        <f>ROUND((SUM(BG79:BG301)),  2)</f>
        <v>0</v>
      </c>
      <c r="I35" s="82">
        <v>0.21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1">
        <f>ROUND((SUM(BH79:BH301)),  2)</f>
        <v>0</v>
      </c>
      <c r="I36" s="82">
        <v>0.15</v>
      </c>
      <c r="J36" s="81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1">
        <f>ROUND((SUM(BI79:BI301)),  2)</f>
        <v>0</v>
      </c>
      <c r="I37" s="82">
        <v>0</v>
      </c>
      <c r="J37" s="81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3"/>
      <c r="D39" s="84" t="s">
        <v>42</v>
      </c>
      <c r="E39" s="46"/>
      <c r="F39" s="46"/>
      <c r="G39" s="85" t="s">
        <v>43</v>
      </c>
      <c r="H39" s="86" t="s">
        <v>44</v>
      </c>
      <c r="I39" s="46"/>
      <c r="J39" s="87">
        <f>SUM(J30:J37)</f>
        <v>0</v>
      </c>
      <c r="K39" s="88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89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14</v>
      </c>
      <c r="L47" s="25"/>
    </row>
    <row r="48" spans="2:12" s="1" customFormat="1" ht="16.5" customHeight="1">
      <c r="B48" s="25"/>
      <c r="E48" s="239" t="str">
        <f>E7</f>
        <v>Oprava osvětlení zast. Mnich</v>
      </c>
      <c r="F48" s="240"/>
      <c r="G48" s="240"/>
      <c r="H48" s="240"/>
      <c r="L48" s="25"/>
    </row>
    <row r="49" spans="2:47" s="1" customFormat="1" ht="12" customHeight="1">
      <c r="B49" s="25"/>
      <c r="C49" s="22" t="s">
        <v>87</v>
      </c>
      <c r="L49" s="25"/>
    </row>
    <row r="50" spans="2:47" s="1" customFormat="1" ht="16.5" customHeight="1">
      <c r="B50" s="25"/>
      <c r="E50" s="205" t="str">
        <f>E9</f>
        <v>01 - Elektromateriál</v>
      </c>
      <c r="F50" s="238"/>
      <c r="G50" s="238"/>
      <c r="H50" s="238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17</v>
      </c>
      <c r="F52" s="20" t="str">
        <f>F12</f>
        <v xml:space="preserve"> </v>
      </c>
      <c r="I52" s="22" t="s">
        <v>19</v>
      </c>
      <c r="J52" s="42" t="str">
        <f>IF(J12="","",J12)</f>
        <v>2. 2. 2023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21</v>
      </c>
      <c r="F54" s="20" t="str">
        <f>E15</f>
        <v>Správa železnic, státní organizace, OŘ Plzeň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25</v>
      </c>
      <c r="F55" s="20" t="str">
        <f>IF(E18="","",E18)</f>
        <v>Dle výběrového řízení</v>
      </c>
      <c r="I55" s="22" t="s">
        <v>30</v>
      </c>
      <c r="J55" s="23">
        <f>E24</f>
        <v>0</v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89" t="s">
        <v>90</v>
      </c>
      <c r="D57" s="83"/>
      <c r="E57" s="83"/>
      <c r="F57" s="83"/>
      <c r="G57" s="83"/>
      <c r="H57" s="83"/>
      <c r="I57" s="83"/>
      <c r="J57" s="90" t="s">
        <v>91</v>
      </c>
      <c r="K57" s="83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91" t="s">
        <v>64</v>
      </c>
      <c r="J59" s="55">
        <f>J79</f>
        <v>0</v>
      </c>
      <c r="L59" s="25"/>
      <c r="AU59" s="13" t="s">
        <v>92</v>
      </c>
    </row>
    <row r="60" spans="2:47" s="1" customFormat="1" ht="21.75" customHeight="1">
      <c r="B60" s="25"/>
      <c r="L60" s="25"/>
    </row>
    <row r="61" spans="2:47" s="1" customFormat="1" ht="6.95" customHeight="1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25"/>
    </row>
    <row r="65" spans="2:65" s="1" customFormat="1" ht="6.95" customHeight="1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5"/>
    </row>
    <row r="66" spans="2:65" s="1" customFormat="1" ht="24.95" customHeight="1">
      <c r="B66" s="25"/>
      <c r="C66" s="17" t="s">
        <v>93</v>
      </c>
      <c r="L66" s="25"/>
    </row>
    <row r="67" spans="2:65" s="1" customFormat="1" ht="6.95" customHeight="1">
      <c r="B67" s="25"/>
      <c r="L67" s="25"/>
    </row>
    <row r="68" spans="2:65" s="1" customFormat="1" ht="12" customHeight="1">
      <c r="B68" s="25"/>
      <c r="C68" s="22" t="s">
        <v>14</v>
      </c>
      <c r="L68" s="25"/>
    </row>
    <row r="69" spans="2:65" s="1" customFormat="1" ht="16.5" customHeight="1">
      <c r="B69" s="25"/>
      <c r="E69" s="239" t="str">
        <f>E7</f>
        <v>Oprava osvětlení zast. Mnich</v>
      </c>
      <c r="F69" s="240"/>
      <c r="G69" s="240"/>
      <c r="H69" s="240"/>
      <c r="L69" s="25"/>
    </row>
    <row r="70" spans="2:65" s="1" customFormat="1" ht="12" customHeight="1">
      <c r="B70" s="25"/>
      <c r="C70" s="22" t="s">
        <v>87</v>
      </c>
      <c r="L70" s="25"/>
    </row>
    <row r="71" spans="2:65" s="1" customFormat="1" ht="16.5" customHeight="1">
      <c r="B71" s="25"/>
      <c r="E71" s="205" t="str">
        <f>E9</f>
        <v>01 - Elektromateriál</v>
      </c>
      <c r="F71" s="238"/>
      <c r="G71" s="238"/>
      <c r="H71" s="238"/>
      <c r="L71" s="25"/>
    </row>
    <row r="72" spans="2:65" s="1" customFormat="1" ht="6.95" customHeight="1">
      <c r="B72" s="25"/>
      <c r="L72" s="25"/>
    </row>
    <row r="73" spans="2:65" s="1" customFormat="1" ht="12" customHeight="1">
      <c r="B73" s="25"/>
      <c r="C73" s="22" t="s">
        <v>17</v>
      </c>
      <c r="F73" s="20" t="str">
        <f>F12</f>
        <v xml:space="preserve"> </v>
      </c>
      <c r="I73" s="22" t="s">
        <v>19</v>
      </c>
      <c r="J73" s="42" t="str">
        <f>IF(J12="","",J12)</f>
        <v>2. 2. 2023</v>
      </c>
      <c r="L73" s="25"/>
    </row>
    <row r="74" spans="2:65" s="1" customFormat="1" ht="6.95" customHeight="1">
      <c r="B74" s="25"/>
      <c r="L74" s="25"/>
    </row>
    <row r="75" spans="2:65" s="1" customFormat="1" ht="15.2" customHeight="1">
      <c r="B75" s="25"/>
      <c r="C75" s="22" t="s">
        <v>21</v>
      </c>
      <c r="F75" s="20" t="str">
        <f>E15</f>
        <v>Správa železnic, státní organizace, OŘ Plzeň</v>
      </c>
      <c r="I75" s="22" t="s">
        <v>27</v>
      </c>
      <c r="J75" s="23" t="str">
        <f>E21</f>
        <v xml:space="preserve"> </v>
      </c>
      <c r="L75" s="25"/>
    </row>
    <row r="76" spans="2:65" s="1" customFormat="1" ht="15.2" customHeight="1">
      <c r="B76" s="25"/>
      <c r="C76" s="22" t="s">
        <v>25</v>
      </c>
      <c r="F76" s="20" t="str">
        <f>IF(E18="","",E18)</f>
        <v>Dle výběrového řízení</v>
      </c>
      <c r="I76" s="22" t="s">
        <v>30</v>
      </c>
      <c r="J76" s="23">
        <f>E24</f>
        <v>0</v>
      </c>
      <c r="L76" s="25"/>
    </row>
    <row r="77" spans="2:65" s="1" customFormat="1" ht="10.35" customHeight="1">
      <c r="B77" s="25"/>
      <c r="L77" s="25"/>
    </row>
    <row r="78" spans="2:65" s="8" customFormat="1" ht="29.25" customHeight="1">
      <c r="B78" s="92"/>
      <c r="C78" s="93" t="s">
        <v>94</v>
      </c>
      <c r="D78" s="94" t="s">
        <v>51</v>
      </c>
      <c r="E78" s="94" t="s">
        <v>47</v>
      </c>
      <c r="F78" s="94" t="s">
        <v>48</v>
      </c>
      <c r="G78" s="94" t="s">
        <v>95</v>
      </c>
      <c r="H78" s="94" t="s">
        <v>96</v>
      </c>
      <c r="I78" s="94" t="s">
        <v>97</v>
      </c>
      <c r="J78" s="94" t="s">
        <v>91</v>
      </c>
      <c r="K78" s="95" t="s">
        <v>98</v>
      </c>
      <c r="L78" s="92"/>
      <c r="M78" s="48" t="s">
        <v>3</v>
      </c>
      <c r="N78" s="49" t="s">
        <v>36</v>
      </c>
      <c r="O78" s="49" t="s">
        <v>99</v>
      </c>
      <c r="P78" s="49" t="s">
        <v>100</v>
      </c>
      <c r="Q78" s="49" t="s">
        <v>101</v>
      </c>
      <c r="R78" s="49" t="s">
        <v>102</v>
      </c>
      <c r="S78" s="49" t="s">
        <v>103</v>
      </c>
      <c r="T78" s="50" t="s">
        <v>104</v>
      </c>
    </row>
    <row r="79" spans="2:65" s="1" customFormat="1" ht="22.9" customHeight="1">
      <c r="B79" s="255"/>
      <c r="C79" s="256" t="s">
        <v>105</v>
      </c>
      <c r="D79" s="257"/>
      <c r="E79" s="257"/>
      <c r="F79" s="257"/>
      <c r="G79" s="257"/>
      <c r="H79" s="257"/>
      <c r="J79" s="96">
        <f>BK79</f>
        <v>0</v>
      </c>
      <c r="L79" s="25"/>
      <c r="M79" s="51"/>
      <c r="N79" s="43"/>
      <c r="O79" s="43"/>
      <c r="P79" s="97">
        <f>SUM(P80:P301)</f>
        <v>0</v>
      </c>
      <c r="Q79" s="43"/>
      <c r="R79" s="97">
        <f>SUM(R80:R301)</f>
        <v>0</v>
      </c>
      <c r="S79" s="43"/>
      <c r="T79" s="98">
        <f>SUM(T80:T301)</f>
        <v>0</v>
      </c>
      <c r="AT79" s="13" t="s">
        <v>65</v>
      </c>
      <c r="AU79" s="13" t="s">
        <v>92</v>
      </c>
      <c r="BK79" s="99">
        <f>SUM(BK80:BK301)</f>
        <v>0</v>
      </c>
    </row>
    <row r="80" spans="2:65" s="1" customFormat="1" ht="16.5" customHeight="1">
      <c r="B80" s="255"/>
      <c r="C80" s="258" t="s">
        <v>74</v>
      </c>
      <c r="D80" s="258" t="s">
        <v>106</v>
      </c>
      <c r="E80" s="259" t="s">
        <v>107</v>
      </c>
      <c r="F80" s="260" t="s">
        <v>108</v>
      </c>
      <c r="G80" s="261" t="s">
        <v>109</v>
      </c>
      <c r="H80" s="262">
        <v>3</v>
      </c>
      <c r="I80" s="101">
        <v>0</v>
      </c>
      <c r="J80" s="273">
        <f>ROUND(I80*H80,2)</f>
        <v>0</v>
      </c>
      <c r="K80" s="100" t="s">
        <v>110</v>
      </c>
      <c r="L80" s="25"/>
      <c r="M80" s="102" t="s">
        <v>3</v>
      </c>
      <c r="N80" s="103" t="s">
        <v>37</v>
      </c>
      <c r="O80" s="104">
        <v>0</v>
      </c>
      <c r="P80" s="104">
        <f>O80*H80</f>
        <v>0</v>
      </c>
      <c r="Q80" s="104">
        <v>0</v>
      </c>
      <c r="R80" s="104">
        <f>Q80*H80</f>
        <v>0</v>
      </c>
      <c r="S80" s="104">
        <v>0</v>
      </c>
      <c r="T80" s="105">
        <f>S80*H80</f>
        <v>0</v>
      </c>
      <c r="AR80" s="106" t="s">
        <v>111</v>
      </c>
      <c r="AT80" s="106" t="s">
        <v>106</v>
      </c>
      <c r="AU80" s="106" t="s">
        <v>66</v>
      </c>
      <c r="AY80" s="13" t="s">
        <v>112</v>
      </c>
      <c r="BE80" s="107">
        <f>IF(N80="základní",J80,0)</f>
        <v>0</v>
      </c>
      <c r="BF80" s="107">
        <f>IF(N80="snížená",J80,0)</f>
        <v>0</v>
      </c>
      <c r="BG80" s="107">
        <f>IF(N80="zákl. přenesená",J80,0)</f>
        <v>0</v>
      </c>
      <c r="BH80" s="107">
        <f>IF(N80="sníž. přenesená",J80,0)</f>
        <v>0</v>
      </c>
      <c r="BI80" s="107">
        <f>IF(N80="nulová",J80,0)</f>
        <v>0</v>
      </c>
      <c r="BJ80" s="13" t="s">
        <v>74</v>
      </c>
      <c r="BK80" s="107">
        <f>ROUND(I80*H80,2)</f>
        <v>0</v>
      </c>
      <c r="BL80" s="13" t="s">
        <v>111</v>
      </c>
      <c r="BM80" s="106" t="s">
        <v>113</v>
      </c>
    </row>
    <row r="81" spans="2:65" s="1" customFormat="1" ht="19.5">
      <c r="B81" s="255"/>
      <c r="C81" s="257"/>
      <c r="D81" s="263" t="s">
        <v>114</v>
      </c>
      <c r="E81" s="257"/>
      <c r="F81" s="264" t="s">
        <v>115</v>
      </c>
      <c r="G81" s="257"/>
      <c r="H81" s="257"/>
      <c r="J81" s="257"/>
      <c r="L81" s="25"/>
      <c r="M81" s="108"/>
      <c r="T81" s="45"/>
      <c r="AT81" s="13" t="s">
        <v>114</v>
      </c>
      <c r="AU81" s="13" t="s">
        <v>66</v>
      </c>
    </row>
    <row r="82" spans="2:65" s="1" customFormat="1" ht="19.5">
      <c r="B82" s="255"/>
      <c r="C82" s="257"/>
      <c r="D82" s="263" t="s">
        <v>116</v>
      </c>
      <c r="E82" s="257"/>
      <c r="F82" s="265" t="s">
        <v>117</v>
      </c>
      <c r="G82" s="257"/>
      <c r="H82" s="257"/>
      <c r="J82" s="257"/>
      <c r="L82" s="25"/>
      <c r="M82" s="108"/>
      <c r="T82" s="45"/>
      <c r="AT82" s="13" t="s">
        <v>116</v>
      </c>
      <c r="AU82" s="13" t="s">
        <v>66</v>
      </c>
    </row>
    <row r="83" spans="2:65" s="1" customFormat="1" ht="24.2" customHeight="1">
      <c r="B83" s="255"/>
      <c r="C83" s="258" t="s">
        <v>76</v>
      </c>
      <c r="D83" s="258" t="s">
        <v>106</v>
      </c>
      <c r="E83" s="259" t="s">
        <v>118</v>
      </c>
      <c r="F83" s="260" t="s">
        <v>119</v>
      </c>
      <c r="G83" s="261" t="s">
        <v>109</v>
      </c>
      <c r="H83" s="262">
        <v>4</v>
      </c>
      <c r="I83" s="101">
        <v>0</v>
      </c>
      <c r="J83" s="273">
        <f>ROUND(I83*H83,2)</f>
        <v>0</v>
      </c>
      <c r="K83" s="100" t="s">
        <v>110</v>
      </c>
      <c r="L83" s="25"/>
      <c r="M83" s="102" t="s">
        <v>3</v>
      </c>
      <c r="N83" s="103" t="s">
        <v>37</v>
      </c>
      <c r="O83" s="104">
        <v>0</v>
      </c>
      <c r="P83" s="104">
        <f>O83*H83</f>
        <v>0</v>
      </c>
      <c r="Q83" s="104">
        <v>0</v>
      </c>
      <c r="R83" s="104">
        <f>Q83*H83</f>
        <v>0</v>
      </c>
      <c r="S83" s="104">
        <v>0</v>
      </c>
      <c r="T83" s="105">
        <f>S83*H83</f>
        <v>0</v>
      </c>
      <c r="AR83" s="106" t="s">
        <v>111</v>
      </c>
      <c r="AT83" s="106" t="s">
        <v>106</v>
      </c>
      <c r="AU83" s="106" t="s">
        <v>66</v>
      </c>
      <c r="AY83" s="13" t="s">
        <v>112</v>
      </c>
      <c r="BE83" s="107">
        <f>IF(N83="základní",J83,0)</f>
        <v>0</v>
      </c>
      <c r="BF83" s="107">
        <f>IF(N83="snížená",J83,0)</f>
        <v>0</v>
      </c>
      <c r="BG83" s="107">
        <f>IF(N83="zákl. přenesená",J83,0)</f>
        <v>0</v>
      </c>
      <c r="BH83" s="107">
        <f>IF(N83="sníž. přenesená",J83,0)</f>
        <v>0</v>
      </c>
      <c r="BI83" s="107">
        <f>IF(N83="nulová",J83,0)</f>
        <v>0</v>
      </c>
      <c r="BJ83" s="13" t="s">
        <v>74</v>
      </c>
      <c r="BK83" s="107">
        <f>ROUND(I83*H83,2)</f>
        <v>0</v>
      </c>
      <c r="BL83" s="13" t="s">
        <v>111</v>
      </c>
      <c r="BM83" s="106" t="s">
        <v>120</v>
      </c>
    </row>
    <row r="84" spans="2:65" s="1" customFormat="1" ht="19.5">
      <c r="B84" s="255"/>
      <c r="C84" s="257"/>
      <c r="D84" s="263" t="s">
        <v>114</v>
      </c>
      <c r="E84" s="257"/>
      <c r="F84" s="264" t="s">
        <v>121</v>
      </c>
      <c r="G84" s="257"/>
      <c r="H84" s="257"/>
      <c r="J84" s="257"/>
      <c r="L84" s="25"/>
      <c r="M84" s="108"/>
      <c r="T84" s="45"/>
      <c r="AT84" s="13" t="s">
        <v>114</v>
      </c>
      <c r="AU84" s="13" t="s">
        <v>66</v>
      </c>
    </row>
    <row r="85" spans="2:65" s="1" customFormat="1" ht="19.5">
      <c r="B85" s="255"/>
      <c r="C85" s="257"/>
      <c r="D85" s="263" t="s">
        <v>116</v>
      </c>
      <c r="E85" s="257"/>
      <c r="F85" s="265" t="s">
        <v>122</v>
      </c>
      <c r="G85" s="257"/>
      <c r="H85" s="257"/>
      <c r="J85" s="257"/>
      <c r="L85" s="25"/>
      <c r="M85" s="108"/>
      <c r="T85" s="45"/>
      <c r="AT85" s="13" t="s">
        <v>116</v>
      </c>
      <c r="AU85" s="13" t="s">
        <v>66</v>
      </c>
    </row>
    <row r="86" spans="2:65" s="1" customFormat="1" ht="33" customHeight="1">
      <c r="B86" s="255"/>
      <c r="C86" s="266" t="s">
        <v>123</v>
      </c>
      <c r="D86" s="266" t="s">
        <v>124</v>
      </c>
      <c r="E86" s="267" t="s">
        <v>125</v>
      </c>
      <c r="F86" s="268" t="s">
        <v>126</v>
      </c>
      <c r="G86" s="269" t="s">
        <v>109</v>
      </c>
      <c r="H86" s="270">
        <v>1</v>
      </c>
      <c r="I86" s="110">
        <v>0</v>
      </c>
      <c r="J86" s="274">
        <f>ROUND(I86*H86,2)</f>
        <v>0</v>
      </c>
      <c r="K86" s="109" t="s">
        <v>110</v>
      </c>
      <c r="L86" s="111"/>
      <c r="M86" s="112" t="s">
        <v>3</v>
      </c>
      <c r="N86" s="113" t="s">
        <v>37</v>
      </c>
      <c r="O86" s="104">
        <v>0</v>
      </c>
      <c r="P86" s="104">
        <f>O86*H86</f>
        <v>0</v>
      </c>
      <c r="Q86" s="104">
        <v>0</v>
      </c>
      <c r="R86" s="104">
        <f>Q86*H86</f>
        <v>0</v>
      </c>
      <c r="S86" s="104">
        <v>0</v>
      </c>
      <c r="T86" s="105">
        <f>S86*H86</f>
        <v>0</v>
      </c>
      <c r="AR86" s="106" t="s">
        <v>127</v>
      </c>
      <c r="AT86" s="106" t="s">
        <v>124</v>
      </c>
      <c r="AU86" s="106" t="s">
        <v>66</v>
      </c>
      <c r="AY86" s="13" t="s">
        <v>112</v>
      </c>
      <c r="BE86" s="107">
        <f>IF(N86="základní",J86,0)</f>
        <v>0</v>
      </c>
      <c r="BF86" s="107">
        <f>IF(N86="snížená",J86,0)</f>
        <v>0</v>
      </c>
      <c r="BG86" s="107">
        <f>IF(N86="zákl. přenesená",J86,0)</f>
        <v>0</v>
      </c>
      <c r="BH86" s="107">
        <f>IF(N86="sníž. přenesená",J86,0)</f>
        <v>0</v>
      </c>
      <c r="BI86" s="107">
        <f>IF(N86="nulová",J86,0)</f>
        <v>0</v>
      </c>
      <c r="BJ86" s="13" t="s">
        <v>74</v>
      </c>
      <c r="BK86" s="107">
        <f>ROUND(I86*H86,2)</f>
        <v>0</v>
      </c>
      <c r="BL86" s="13" t="s">
        <v>111</v>
      </c>
      <c r="BM86" s="106" t="s">
        <v>128</v>
      </c>
    </row>
    <row r="87" spans="2:65" s="1" customFormat="1" ht="19.5">
      <c r="B87" s="255"/>
      <c r="C87" s="257"/>
      <c r="D87" s="263" t="s">
        <v>114</v>
      </c>
      <c r="E87" s="257"/>
      <c r="F87" s="264" t="s">
        <v>126</v>
      </c>
      <c r="G87" s="257"/>
      <c r="H87" s="257"/>
      <c r="J87" s="257"/>
      <c r="L87" s="25"/>
      <c r="M87" s="108"/>
      <c r="T87" s="45"/>
      <c r="AT87" s="13" t="s">
        <v>114</v>
      </c>
      <c r="AU87" s="13" t="s">
        <v>66</v>
      </c>
    </row>
    <row r="88" spans="2:65" s="1" customFormat="1" ht="19.5">
      <c r="B88" s="255"/>
      <c r="C88" s="257"/>
      <c r="D88" s="263" t="s">
        <v>116</v>
      </c>
      <c r="E88" s="257"/>
      <c r="F88" s="265" t="s">
        <v>129</v>
      </c>
      <c r="G88" s="257"/>
      <c r="H88" s="257"/>
      <c r="J88" s="257"/>
      <c r="L88" s="25"/>
      <c r="M88" s="108"/>
      <c r="T88" s="45"/>
      <c r="AT88" s="13" t="s">
        <v>116</v>
      </c>
      <c r="AU88" s="13" t="s">
        <v>66</v>
      </c>
    </row>
    <row r="89" spans="2:65" s="1" customFormat="1" ht="33" customHeight="1">
      <c r="B89" s="255"/>
      <c r="C89" s="266" t="s">
        <v>111</v>
      </c>
      <c r="D89" s="266" t="s">
        <v>124</v>
      </c>
      <c r="E89" s="267" t="s">
        <v>130</v>
      </c>
      <c r="F89" s="268" t="s">
        <v>131</v>
      </c>
      <c r="G89" s="269" t="s">
        <v>109</v>
      </c>
      <c r="H89" s="270">
        <v>1</v>
      </c>
      <c r="I89" s="110">
        <v>0</v>
      </c>
      <c r="J89" s="274">
        <f>ROUND(I89*H89,2)</f>
        <v>0</v>
      </c>
      <c r="K89" s="109" t="s">
        <v>110</v>
      </c>
      <c r="L89" s="111"/>
      <c r="M89" s="112" t="s">
        <v>3</v>
      </c>
      <c r="N89" s="113" t="s">
        <v>37</v>
      </c>
      <c r="O89" s="104">
        <v>0</v>
      </c>
      <c r="P89" s="104">
        <f>O89*H89</f>
        <v>0</v>
      </c>
      <c r="Q89" s="104">
        <v>0</v>
      </c>
      <c r="R89" s="104">
        <f>Q89*H89</f>
        <v>0</v>
      </c>
      <c r="S89" s="104">
        <v>0</v>
      </c>
      <c r="T89" s="105">
        <f>S89*H89</f>
        <v>0</v>
      </c>
      <c r="AR89" s="106" t="s">
        <v>127</v>
      </c>
      <c r="AT89" s="106" t="s">
        <v>124</v>
      </c>
      <c r="AU89" s="106" t="s">
        <v>66</v>
      </c>
      <c r="AY89" s="13" t="s">
        <v>112</v>
      </c>
      <c r="BE89" s="107">
        <f>IF(N89="základní",J89,0)</f>
        <v>0</v>
      </c>
      <c r="BF89" s="107">
        <f>IF(N89="snížená",J89,0)</f>
        <v>0</v>
      </c>
      <c r="BG89" s="107">
        <f>IF(N89="zákl. přenesená",J89,0)</f>
        <v>0</v>
      </c>
      <c r="BH89" s="107">
        <f>IF(N89="sníž. přenesená",J89,0)</f>
        <v>0</v>
      </c>
      <c r="BI89" s="107">
        <f>IF(N89="nulová",J89,0)</f>
        <v>0</v>
      </c>
      <c r="BJ89" s="13" t="s">
        <v>74</v>
      </c>
      <c r="BK89" s="107">
        <f>ROUND(I89*H89,2)</f>
        <v>0</v>
      </c>
      <c r="BL89" s="13" t="s">
        <v>111</v>
      </c>
      <c r="BM89" s="106" t="s">
        <v>132</v>
      </c>
    </row>
    <row r="90" spans="2:65" s="1" customFormat="1" ht="19.5">
      <c r="B90" s="255"/>
      <c r="C90" s="257"/>
      <c r="D90" s="263" t="s">
        <v>114</v>
      </c>
      <c r="E90" s="257"/>
      <c r="F90" s="264" t="s">
        <v>131</v>
      </c>
      <c r="G90" s="257"/>
      <c r="H90" s="257"/>
      <c r="J90" s="257"/>
      <c r="L90" s="25"/>
      <c r="M90" s="108"/>
      <c r="T90" s="45"/>
      <c r="AT90" s="13" t="s">
        <v>114</v>
      </c>
      <c r="AU90" s="13" t="s">
        <v>66</v>
      </c>
    </row>
    <row r="91" spans="2:65" s="1" customFormat="1" ht="19.5">
      <c r="B91" s="255"/>
      <c r="C91" s="257"/>
      <c r="D91" s="263" t="s">
        <v>116</v>
      </c>
      <c r="E91" s="257"/>
      <c r="F91" s="265" t="s">
        <v>133</v>
      </c>
      <c r="G91" s="257"/>
      <c r="H91" s="257"/>
      <c r="J91" s="257"/>
      <c r="L91" s="25"/>
      <c r="M91" s="108"/>
      <c r="T91" s="45"/>
      <c r="AT91" s="13" t="s">
        <v>116</v>
      </c>
      <c r="AU91" s="13" t="s">
        <v>66</v>
      </c>
    </row>
    <row r="92" spans="2:65" s="1" customFormat="1" ht="33" customHeight="1">
      <c r="B92" s="255"/>
      <c r="C92" s="266" t="s">
        <v>134</v>
      </c>
      <c r="D92" s="266" t="s">
        <v>124</v>
      </c>
      <c r="E92" s="267" t="s">
        <v>135</v>
      </c>
      <c r="F92" s="268" t="s">
        <v>136</v>
      </c>
      <c r="G92" s="269" t="s">
        <v>109</v>
      </c>
      <c r="H92" s="270">
        <v>1</v>
      </c>
      <c r="I92" s="110">
        <v>0</v>
      </c>
      <c r="J92" s="274">
        <f>ROUND(I92*H92,2)</f>
        <v>0</v>
      </c>
      <c r="K92" s="109" t="s">
        <v>110</v>
      </c>
      <c r="L92" s="111"/>
      <c r="M92" s="112" t="s">
        <v>3</v>
      </c>
      <c r="N92" s="113" t="s">
        <v>37</v>
      </c>
      <c r="O92" s="104">
        <v>0</v>
      </c>
      <c r="P92" s="104">
        <f>O92*H92</f>
        <v>0</v>
      </c>
      <c r="Q92" s="104">
        <v>0</v>
      </c>
      <c r="R92" s="104">
        <f>Q92*H92</f>
        <v>0</v>
      </c>
      <c r="S92" s="104">
        <v>0</v>
      </c>
      <c r="T92" s="105">
        <f>S92*H92</f>
        <v>0</v>
      </c>
      <c r="AR92" s="106" t="s">
        <v>127</v>
      </c>
      <c r="AT92" s="106" t="s">
        <v>124</v>
      </c>
      <c r="AU92" s="106" t="s">
        <v>66</v>
      </c>
      <c r="AY92" s="13" t="s">
        <v>112</v>
      </c>
      <c r="BE92" s="107">
        <f>IF(N92="základní",J92,0)</f>
        <v>0</v>
      </c>
      <c r="BF92" s="107">
        <f>IF(N92="snížená",J92,0)</f>
        <v>0</v>
      </c>
      <c r="BG92" s="107">
        <f>IF(N92="zákl. přenesená",J92,0)</f>
        <v>0</v>
      </c>
      <c r="BH92" s="107">
        <f>IF(N92="sníž. přenesená",J92,0)</f>
        <v>0</v>
      </c>
      <c r="BI92" s="107">
        <f>IF(N92="nulová",J92,0)</f>
        <v>0</v>
      </c>
      <c r="BJ92" s="13" t="s">
        <v>74</v>
      </c>
      <c r="BK92" s="107">
        <f>ROUND(I92*H92,2)</f>
        <v>0</v>
      </c>
      <c r="BL92" s="13" t="s">
        <v>111</v>
      </c>
      <c r="BM92" s="106" t="s">
        <v>137</v>
      </c>
    </row>
    <row r="93" spans="2:65" s="1" customFormat="1" ht="19.5">
      <c r="B93" s="255"/>
      <c r="C93" s="257"/>
      <c r="D93" s="263" t="s">
        <v>114</v>
      </c>
      <c r="E93" s="257"/>
      <c r="F93" s="264" t="s">
        <v>136</v>
      </c>
      <c r="G93" s="257"/>
      <c r="H93" s="257"/>
      <c r="J93" s="257"/>
      <c r="L93" s="25"/>
      <c r="M93" s="108"/>
      <c r="T93" s="45"/>
      <c r="AT93" s="13" t="s">
        <v>114</v>
      </c>
      <c r="AU93" s="13" t="s">
        <v>66</v>
      </c>
    </row>
    <row r="94" spans="2:65" s="1" customFormat="1" ht="19.5">
      <c r="B94" s="255"/>
      <c r="C94" s="257"/>
      <c r="D94" s="263" t="s">
        <v>116</v>
      </c>
      <c r="E94" s="257"/>
      <c r="F94" s="265" t="s">
        <v>138</v>
      </c>
      <c r="G94" s="257"/>
      <c r="H94" s="257"/>
      <c r="J94" s="257"/>
      <c r="L94" s="25"/>
      <c r="M94" s="108"/>
      <c r="T94" s="45"/>
      <c r="AT94" s="13" t="s">
        <v>116</v>
      </c>
      <c r="AU94" s="13" t="s">
        <v>66</v>
      </c>
    </row>
    <row r="95" spans="2:65" s="1" customFormat="1" ht="33" customHeight="1">
      <c r="B95" s="255"/>
      <c r="C95" s="266" t="s">
        <v>139</v>
      </c>
      <c r="D95" s="266" t="s">
        <v>124</v>
      </c>
      <c r="E95" s="267" t="s">
        <v>140</v>
      </c>
      <c r="F95" s="268" t="s">
        <v>141</v>
      </c>
      <c r="G95" s="269" t="s">
        <v>109</v>
      </c>
      <c r="H95" s="270">
        <v>1</v>
      </c>
      <c r="I95" s="110">
        <v>0</v>
      </c>
      <c r="J95" s="274">
        <f>ROUND(I95*H95,2)</f>
        <v>0</v>
      </c>
      <c r="K95" s="109" t="s">
        <v>110</v>
      </c>
      <c r="L95" s="111"/>
      <c r="M95" s="112" t="s">
        <v>3</v>
      </c>
      <c r="N95" s="113" t="s">
        <v>37</v>
      </c>
      <c r="O95" s="104">
        <v>0</v>
      </c>
      <c r="P95" s="104">
        <f>O95*H95</f>
        <v>0</v>
      </c>
      <c r="Q95" s="104">
        <v>0</v>
      </c>
      <c r="R95" s="104">
        <f>Q95*H95</f>
        <v>0</v>
      </c>
      <c r="S95" s="104">
        <v>0</v>
      </c>
      <c r="T95" s="105">
        <f>S95*H95</f>
        <v>0</v>
      </c>
      <c r="AR95" s="106" t="s">
        <v>127</v>
      </c>
      <c r="AT95" s="106" t="s">
        <v>124</v>
      </c>
      <c r="AU95" s="106" t="s">
        <v>66</v>
      </c>
      <c r="AY95" s="13" t="s">
        <v>112</v>
      </c>
      <c r="BE95" s="107">
        <f>IF(N95="základní",J95,0)</f>
        <v>0</v>
      </c>
      <c r="BF95" s="107">
        <f>IF(N95="snížená",J95,0)</f>
        <v>0</v>
      </c>
      <c r="BG95" s="107">
        <f>IF(N95="zákl. přenesená",J95,0)</f>
        <v>0</v>
      </c>
      <c r="BH95" s="107">
        <f>IF(N95="sníž. přenesená",J95,0)</f>
        <v>0</v>
      </c>
      <c r="BI95" s="107">
        <f>IF(N95="nulová",J95,0)</f>
        <v>0</v>
      </c>
      <c r="BJ95" s="13" t="s">
        <v>74</v>
      </c>
      <c r="BK95" s="107">
        <f>ROUND(I95*H95,2)</f>
        <v>0</v>
      </c>
      <c r="BL95" s="13" t="s">
        <v>111</v>
      </c>
      <c r="BM95" s="106" t="s">
        <v>142</v>
      </c>
    </row>
    <row r="96" spans="2:65" s="1" customFormat="1" ht="19.5">
      <c r="B96" s="255"/>
      <c r="C96" s="257"/>
      <c r="D96" s="263" t="s">
        <v>114</v>
      </c>
      <c r="E96" s="257"/>
      <c r="F96" s="264" t="s">
        <v>141</v>
      </c>
      <c r="G96" s="257"/>
      <c r="H96" s="257"/>
      <c r="J96" s="257"/>
      <c r="L96" s="25"/>
      <c r="M96" s="108"/>
      <c r="T96" s="45"/>
      <c r="AT96" s="13" t="s">
        <v>114</v>
      </c>
      <c r="AU96" s="13" t="s">
        <v>66</v>
      </c>
    </row>
    <row r="97" spans="2:65" s="1" customFormat="1" ht="19.5">
      <c r="B97" s="255"/>
      <c r="C97" s="257"/>
      <c r="D97" s="263" t="s">
        <v>116</v>
      </c>
      <c r="E97" s="257"/>
      <c r="F97" s="265" t="s">
        <v>143</v>
      </c>
      <c r="G97" s="257"/>
      <c r="H97" s="257"/>
      <c r="J97" s="257"/>
      <c r="L97" s="25"/>
      <c r="M97" s="108"/>
      <c r="T97" s="45"/>
      <c r="AT97" s="13" t="s">
        <v>116</v>
      </c>
      <c r="AU97" s="13" t="s">
        <v>66</v>
      </c>
    </row>
    <row r="98" spans="2:65" s="1" customFormat="1" ht="16.5" customHeight="1">
      <c r="B98" s="255"/>
      <c r="C98" s="258" t="s">
        <v>144</v>
      </c>
      <c r="D98" s="258" t="s">
        <v>106</v>
      </c>
      <c r="E98" s="259" t="s">
        <v>145</v>
      </c>
      <c r="F98" s="260" t="s">
        <v>146</v>
      </c>
      <c r="G98" s="261" t="s">
        <v>109</v>
      </c>
      <c r="H98" s="262">
        <v>2</v>
      </c>
      <c r="I98" s="101">
        <v>0</v>
      </c>
      <c r="J98" s="273">
        <f>ROUND(I98*H98,2)</f>
        <v>0</v>
      </c>
      <c r="K98" s="100" t="s">
        <v>110</v>
      </c>
      <c r="L98" s="25"/>
      <c r="M98" s="102" t="s">
        <v>3</v>
      </c>
      <c r="N98" s="103" t="s">
        <v>37</v>
      </c>
      <c r="O98" s="104">
        <v>0</v>
      </c>
      <c r="P98" s="104">
        <f>O98*H98</f>
        <v>0</v>
      </c>
      <c r="Q98" s="104">
        <v>0</v>
      </c>
      <c r="R98" s="104">
        <f>Q98*H98</f>
        <v>0</v>
      </c>
      <c r="S98" s="104">
        <v>0</v>
      </c>
      <c r="T98" s="105">
        <f>S98*H98</f>
        <v>0</v>
      </c>
      <c r="AR98" s="106" t="s">
        <v>111</v>
      </c>
      <c r="AT98" s="106" t="s">
        <v>106</v>
      </c>
      <c r="AU98" s="106" t="s">
        <v>66</v>
      </c>
      <c r="AY98" s="13" t="s">
        <v>112</v>
      </c>
      <c r="BE98" s="107">
        <f>IF(N98="základní",J98,0)</f>
        <v>0</v>
      </c>
      <c r="BF98" s="107">
        <f>IF(N98="snížená",J98,0)</f>
        <v>0</v>
      </c>
      <c r="BG98" s="107">
        <f>IF(N98="zákl. přenesená",J98,0)</f>
        <v>0</v>
      </c>
      <c r="BH98" s="107">
        <f>IF(N98="sníž. přenesená",J98,0)</f>
        <v>0</v>
      </c>
      <c r="BI98" s="107">
        <f>IF(N98="nulová",J98,0)</f>
        <v>0</v>
      </c>
      <c r="BJ98" s="13" t="s">
        <v>74</v>
      </c>
      <c r="BK98" s="107">
        <f>ROUND(I98*H98,2)</f>
        <v>0</v>
      </c>
      <c r="BL98" s="13" t="s">
        <v>111</v>
      </c>
      <c r="BM98" s="106" t="s">
        <v>147</v>
      </c>
    </row>
    <row r="99" spans="2:65" s="1" customFormat="1">
      <c r="B99" s="255"/>
      <c r="C99" s="257"/>
      <c r="D99" s="263" t="s">
        <v>114</v>
      </c>
      <c r="E99" s="257"/>
      <c r="F99" s="264" t="s">
        <v>148</v>
      </c>
      <c r="G99" s="257"/>
      <c r="H99" s="257"/>
      <c r="J99" s="257"/>
      <c r="L99" s="25"/>
      <c r="M99" s="108"/>
      <c r="T99" s="45"/>
      <c r="AT99" s="13" t="s">
        <v>114</v>
      </c>
      <c r="AU99" s="13" t="s">
        <v>66</v>
      </c>
    </row>
    <row r="100" spans="2:65" s="1" customFormat="1" ht="19.5">
      <c r="B100" s="255"/>
      <c r="C100" s="257"/>
      <c r="D100" s="263" t="s">
        <v>116</v>
      </c>
      <c r="E100" s="257"/>
      <c r="F100" s="265" t="s">
        <v>149</v>
      </c>
      <c r="G100" s="257"/>
      <c r="H100" s="257"/>
      <c r="J100" s="257"/>
      <c r="L100" s="25"/>
      <c r="M100" s="108"/>
      <c r="T100" s="45"/>
      <c r="AT100" s="13" t="s">
        <v>116</v>
      </c>
      <c r="AU100" s="13" t="s">
        <v>66</v>
      </c>
    </row>
    <row r="101" spans="2:65" s="1" customFormat="1" ht="21.75" customHeight="1">
      <c r="B101" s="255"/>
      <c r="C101" s="266" t="s">
        <v>127</v>
      </c>
      <c r="D101" s="266" t="s">
        <v>124</v>
      </c>
      <c r="E101" s="267" t="s">
        <v>150</v>
      </c>
      <c r="F101" s="268" t="s">
        <v>151</v>
      </c>
      <c r="G101" s="269" t="s">
        <v>109</v>
      </c>
      <c r="H101" s="270">
        <v>2</v>
      </c>
      <c r="I101" s="110">
        <v>0</v>
      </c>
      <c r="J101" s="274">
        <f>ROUND(I101*H101,2)</f>
        <v>0</v>
      </c>
      <c r="K101" s="109" t="s">
        <v>110</v>
      </c>
      <c r="L101" s="111"/>
      <c r="M101" s="112" t="s">
        <v>3</v>
      </c>
      <c r="N101" s="113" t="s">
        <v>37</v>
      </c>
      <c r="O101" s="104">
        <v>0</v>
      </c>
      <c r="P101" s="104">
        <f>O101*H101</f>
        <v>0</v>
      </c>
      <c r="Q101" s="104">
        <v>0</v>
      </c>
      <c r="R101" s="104">
        <f>Q101*H101</f>
        <v>0</v>
      </c>
      <c r="S101" s="104">
        <v>0</v>
      </c>
      <c r="T101" s="105">
        <f>S101*H101</f>
        <v>0</v>
      </c>
      <c r="AR101" s="106" t="s">
        <v>127</v>
      </c>
      <c r="AT101" s="106" t="s">
        <v>124</v>
      </c>
      <c r="AU101" s="106" t="s">
        <v>66</v>
      </c>
      <c r="AY101" s="13" t="s">
        <v>112</v>
      </c>
      <c r="BE101" s="107">
        <f>IF(N101="základní",J101,0)</f>
        <v>0</v>
      </c>
      <c r="BF101" s="107">
        <f>IF(N101="snížená",J101,0)</f>
        <v>0</v>
      </c>
      <c r="BG101" s="107">
        <f>IF(N101="zákl. přenesená",J101,0)</f>
        <v>0</v>
      </c>
      <c r="BH101" s="107">
        <f>IF(N101="sníž. přenesená",J101,0)</f>
        <v>0</v>
      </c>
      <c r="BI101" s="107">
        <f>IF(N101="nulová",J101,0)</f>
        <v>0</v>
      </c>
      <c r="BJ101" s="13" t="s">
        <v>74</v>
      </c>
      <c r="BK101" s="107">
        <f>ROUND(I101*H101,2)</f>
        <v>0</v>
      </c>
      <c r="BL101" s="13" t="s">
        <v>111</v>
      </c>
      <c r="BM101" s="106" t="s">
        <v>152</v>
      </c>
    </row>
    <row r="102" spans="2:65" s="1" customFormat="1">
      <c r="B102" s="255"/>
      <c r="C102" s="257"/>
      <c r="D102" s="263" t="s">
        <v>114</v>
      </c>
      <c r="E102" s="257"/>
      <c r="F102" s="264" t="s">
        <v>151</v>
      </c>
      <c r="G102" s="257"/>
      <c r="H102" s="257"/>
      <c r="J102" s="257"/>
      <c r="L102" s="25"/>
      <c r="M102" s="108"/>
      <c r="T102" s="45"/>
      <c r="AT102" s="13" t="s">
        <v>114</v>
      </c>
      <c r="AU102" s="13" t="s">
        <v>66</v>
      </c>
    </row>
    <row r="103" spans="2:65" s="1" customFormat="1" ht="19.5">
      <c r="B103" s="255"/>
      <c r="C103" s="257"/>
      <c r="D103" s="263" t="s">
        <v>116</v>
      </c>
      <c r="E103" s="257"/>
      <c r="F103" s="265" t="s">
        <v>149</v>
      </c>
      <c r="G103" s="257"/>
      <c r="H103" s="257"/>
      <c r="J103" s="257"/>
      <c r="L103" s="25"/>
      <c r="M103" s="108"/>
      <c r="T103" s="45"/>
      <c r="AT103" s="13" t="s">
        <v>116</v>
      </c>
      <c r="AU103" s="13" t="s">
        <v>66</v>
      </c>
    </row>
    <row r="104" spans="2:65" s="1" customFormat="1" ht="16.5" customHeight="1">
      <c r="B104" s="255"/>
      <c r="C104" s="258" t="s">
        <v>153</v>
      </c>
      <c r="D104" s="258" t="s">
        <v>106</v>
      </c>
      <c r="E104" s="259" t="s">
        <v>154</v>
      </c>
      <c r="F104" s="260" t="s">
        <v>155</v>
      </c>
      <c r="G104" s="261" t="s">
        <v>109</v>
      </c>
      <c r="H104" s="262">
        <v>1</v>
      </c>
      <c r="I104" s="101">
        <v>0</v>
      </c>
      <c r="J104" s="273">
        <f>ROUND(I104*H104,2)</f>
        <v>0</v>
      </c>
      <c r="K104" s="100" t="s">
        <v>110</v>
      </c>
      <c r="L104" s="25"/>
      <c r="M104" s="102" t="s">
        <v>3</v>
      </c>
      <c r="N104" s="103" t="s">
        <v>37</v>
      </c>
      <c r="O104" s="104">
        <v>0</v>
      </c>
      <c r="P104" s="104">
        <f>O104*H104</f>
        <v>0</v>
      </c>
      <c r="Q104" s="104">
        <v>0</v>
      </c>
      <c r="R104" s="104">
        <f>Q104*H104</f>
        <v>0</v>
      </c>
      <c r="S104" s="104">
        <v>0</v>
      </c>
      <c r="T104" s="105">
        <f>S104*H104</f>
        <v>0</v>
      </c>
      <c r="AR104" s="106" t="s">
        <v>111</v>
      </c>
      <c r="AT104" s="106" t="s">
        <v>106</v>
      </c>
      <c r="AU104" s="106" t="s">
        <v>66</v>
      </c>
      <c r="AY104" s="13" t="s">
        <v>112</v>
      </c>
      <c r="BE104" s="107">
        <f>IF(N104="základní",J104,0)</f>
        <v>0</v>
      </c>
      <c r="BF104" s="107">
        <f>IF(N104="snížená",J104,0)</f>
        <v>0</v>
      </c>
      <c r="BG104" s="107">
        <f>IF(N104="zákl. přenesená",J104,0)</f>
        <v>0</v>
      </c>
      <c r="BH104" s="107">
        <f>IF(N104="sníž. přenesená",J104,0)</f>
        <v>0</v>
      </c>
      <c r="BI104" s="107">
        <f>IF(N104="nulová",J104,0)</f>
        <v>0</v>
      </c>
      <c r="BJ104" s="13" t="s">
        <v>74</v>
      </c>
      <c r="BK104" s="107">
        <f>ROUND(I104*H104,2)</f>
        <v>0</v>
      </c>
      <c r="BL104" s="13" t="s">
        <v>111</v>
      </c>
      <c r="BM104" s="106" t="s">
        <v>156</v>
      </c>
    </row>
    <row r="105" spans="2:65" s="1" customFormat="1">
      <c r="B105" s="255"/>
      <c r="C105" s="257"/>
      <c r="D105" s="263" t="s">
        <v>114</v>
      </c>
      <c r="E105" s="257"/>
      <c r="F105" s="264" t="s">
        <v>157</v>
      </c>
      <c r="G105" s="257"/>
      <c r="H105" s="257"/>
      <c r="J105" s="257"/>
      <c r="L105" s="25"/>
      <c r="M105" s="108"/>
      <c r="T105" s="45"/>
      <c r="AT105" s="13" t="s">
        <v>114</v>
      </c>
      <c r="AU105" s="13" t="s">
        <v>66</v>
      </c>
    </row>
    <row r="106" spans="2:65" s="1" customFormat="1" ht="19.5">
      <c r="B106" s="255"/>
      <c r="C106" s="257"/>
      <c r="D106" s="263" t="s">
        <v>116</v>
      </c>
      <c r="E106" s="257"/>
      <c r="F106" s="265" t="s">
        <v>149</v>
      </c>
      <c r="G106" s="257"/>
      <c r="H106" s="257"/>
      <c r="J106" s="257"/>
      <c r="L106" s="25"/>
      <c r="M106" s="108"/>
      <c r="T106" s="45"/>
      <c r="AT106" s="13" t="s">
        <v>116</v>
      </c>
      <c r="AU106" s="13" t="s">
        <v>66</v>
      </c>
    </row>
    <row r="107" spans="2:65" s="1" customFormat="1" ht="24.2" customHeight="1">
      <c r="B107" s="255"/>
      <c r="C107" s="266" t="s">
        <v>158</v>
      </c>
      <c r="D107" s="266" t="s">
        <v>124</v>
      </c>
      <c r="E107" s="267" t="s">
        <v>159</v>
      </c>
      <c r="F107" s="268" t="s">
        <v>160</v>
      </c>
      <c r="G107" s="269" t="s">
        <v>109</v>
      </c>
      <c r="H107" s="270">
        <v>1</v>
      </c>
      <c r="I107" s="110">
        <v>0</v>
      </c>
      <c r="J107" s="274">
        <f>ROUND(I107*H107,2)</f>
        <v>0</v>
      </c>
      <c r="K107" s="109" t="s">
        <v>110</v>
      </c>
      <c r="L107" s="111"/>
      <c r="M107" s="112" t="s">
        <v>3</v>
      </c>
      <c r="N107" s="113" t="s">
        <v>37</v>
      </c>
      <c r="O107" s="104">
        <v>0</v>
      </c>
      <c r="P107" s="104">
        <f>O107*H107</f>
        <v>0</v>
      </c>
      <c r="Q107" s="104">
        <v>0</v>
      </c>
      <c r="R107" s="104">
        <f>Q107*H107</f>
        <v>0</v>
      </c>
      <c r="S107" s="104">
        <v>0</v>
      </c>
      <c r="T107" s="105">
        <f>S107*H107</f>
        <v>0</v>
      </c>
      <c r="AR107" s="106" t="s">
        <v>127</v>
      </c>
      <c r="AT107" s="106" t="s">
        <v>124</v>
      </c>
      <c r="AU107" s="106" t="s">
        <v>66</v>
      </c>
      <c r="AY107" s="13" t="s">
        <v>112</v>
      </c>
      <c r="BE107" s="107">
        <f>IF(N107="základní",J107,0)</f>
        <v>0</v>
      </c>
      <c r="BF107" s="107">
        <f>IF(N107="snížená",J107,0)</f>
        <v>0</v>
      </c>
      <c r="BG107" s="107">
        <f>IF(N107="zákl. přenesená",J107,0)</f>
        <v>0</v>
      </c>
      <c r="BH107" s="107">
        <f>IF(N107="sníž. přenesená",J107,0)</f>
        <v>0</v>
      </c>
      <c r="BI107" s="107">
        <f>IF(N107="nulová",J107,0)</f>
        <v>0</v>
      </c>
      <c r="BJ107" s="13" t="s">
        <v>74</v>
      </c>
      <c r="BK107" s="107">
        <f>ROUND(I107*H107,2)</f>
        <v>0</v>
      </c>
      <c r="BL107" s="13" t="s">
        <v>111</v>
      </c>
      <c r="BM107" s="106" t="s">
        <v>161</v>
      </c>
    </row>
    <row r="108" spans="2:65" s="1" customFormat="1" ht="19.5">
      <c r="B108" s="255"/>
      <c r="C108" s="257"/>
      <c r="D108" s="263" t="s">
        <v>114</v>
      </c>
      <c r="E108" s="257"/>
      <c r="F108" s="264" t="s">
        <v>160</v>
      </c>
      <c r="G108" s="257"/>
      <c r="H108" s="257"/>
      <c r="J108" s="257"/>
      <c r="L108" s="25"/>
      <c r="M108" s="108"/>
      <c r="T108" s="45"/>
      <c r="AT108" s="13" t="s">
        <v>114</v>
      </c>
      <c r="AU108" s="13" t="s">
        <v>66</v>
      </c>
    </row>
    <row r="109" spans="2:65" s="1" customFormat="1" ht="19.5">
      <c r="B109" s="255"/>
      <c r="C109" s="257"/>
      <c r="D109" s="263" t="s">
        <v>116</v>
      </c>
      <c r="E109" s="257"/>
      <c r="F109" s="265" t="s">
        <v>149</v>
      </c>
      <c r="G109" s="257"/>
      <c r="H109" s="257"/>
      <c r="J109" s="257"/>
      <c r="L109" s="25"/>
      <c r="M109" s="108"/>
      <c r="T109" s="45"/>
      <c r="AT109" s="13" t="s">
        <v>116</v>
      </c>
      <c r="AU109" s="13" t="s">
        <v>66</v>
      </c>
    </row>
    <row r="110" spans="2:65" s="1" customFormat="1" ht="16.5" customHeight="1">
      <c r="B110" s="255"/>
      <c r="C110" s="258" t="s">
        <v>162</v>
      </c>
      <c r="D110" s="258" t="s">
        <v>106</v>
      </c>
      <c r="E110" s="259" t="s">
        <v>163</v>
      </c>
      <c r="F110" s="260" t="s">
        <v>164</v>
      </c>
      <c r="G110" s="261" t="s">
        <v>109</v>
      </c>
      <c r="H110" s="262">
        <v>2</v>
      </c>
      <c r="I110" s="101">
        <v>0</v>
      </c>
      <c r="J110" s="273">
        <f>ROUND(I110*H110,2)</f>
        <v>0</v>
      </c>
      <c r="K110" s="100" t="s">
        <v>110</v>
      </c>
      <c r="L110" s="25"/>
      <c r="M110" s="102" t="s">
        <v>3</v>
      </c>
      <c r="N110" s="103" t="s">
        <v>37</v>
      </c>
      <c r="O110" s="104">
        <v>0</v>
      </c>
      <c r="P110" s="104">
        <f>O110*H110</f>
        <v>0</v>
      </c>
      <c r="Q110" s="104">
        <v>0</v>
      </c>
      <c r="R110" s="104">
        <f>Q110*H110</f>
        <v>0</v>
      </c>
      <c r="S110" s="104">
        <v>0</v>
      </c>
      <c r="T110" s="105">
        <f>S110*H110</f>
        <v>0</v>
      </c>
      <c r="AR110" s="106" t="s">
        <v>111</v>
      </c>
      <c r="AT110" s="106" t="s">
        <v>106</v>
      </c>
      <c r="AU110" s="106" t="s">
        <v>66</v>
      </c>
      <c r="AY110" s="13" t="s">
        <v>112</v>
      </c>
      <c r="BE110" s="107">
        <f>IF(N110="základní",J110,0)</f>
        <v>0</v>
      </c>
      <c r="BF110" s="107">
        <f>IF(N110="snížená",J110,0)</f>
        <v>0</v>
      </c>
      <c r="BG110" s="107">
        <f>IF(N110="zákl. přenesená",J110,0)</f>
        <v>0</v>
      </c>
      <c r="BH110" s="107">
        <f>IF(N110="sníž. přenesená",J110,0)</f>
        <v>0</v>
      </c>
      <c r="BI110" s="107">
        <f>IF(N110="nulová",J110,0)</f>
        <v>0</v>
      </c>
      <c r="BJ110" s="13" t="s">
        <v>74</v>
      </c>
      <c r="BK110" s="107">
        <f>ROUND(I110*H110,2)</f>
        <v>0</v>
      </c>
      <c r="BL110" s="13" t="s">
        <v>111</v>
      </c>
      <c r="BM110" s="106" t="s">
        <v>165</v>
      </c>
    </row>
    <row r="111" spans="2:65" s="1" customFormat="1">
      <c r="B111" s="255"/>
      <c r="C111" s="257"/>
      <c r="D111" s="263" t="s">
        <v>114</v>
      </c>
      <c r="E111" s="257"/>
      <c r="F111" s="264" t="s">
        <v>166</v>
      </c>
      <c r="G111" s="257"/>
      <c r="H111" s="257"/>
      <c r="J111" s="257"/>
      <c r="L111" s="25"/>
      <c r="M111" s="108"/>
      <c r="T111" s="45"/>
      <c r="AT111" s="13" t="s">
        <v>114</v>
      </c>
      <c r="AU111" s="13" t="s">
        <v>66</v>
      </c>
    </row>
    <row r="112" spans="2:65" s="1" customFormat="1" ht="19.5">
      <c r="B112" s="255"/>
      <c r="C112" s="257"/>
      <c r="D112" s="263" t="s">
        <v>116</v>
      </c>
      <c r="E112" s="257"/>
      <c r="F112" s="265" t="s">
        <v>167</v>
      </c>
      <c r="G112" s="257"/>
      <c r="H112" s="257"/>
      <c r="J112" s="257"/>
      <c r="L112" s="25"/>
      <c r="M112" s="108"/>
      <c r="T112" s="45"/>
      <c r="AT112" s="13" t="s">
        <v>116</v>
      </c>
      <c r="AU112" s="13" t="s">
        <v>66</v>
      </c>
    </row>
    <row r="113" spans="2:65" s="1" customFormat="1" ht="24.2" customHeight="1">
      <c r="B113" s="255"/>
      <c r="C113" s="266" t="s">
        <v>168</v>
      </c>
      <c r="D113" s="266" t="s">
        <v>124</v>
      </c>
      <c r="E113" s="267" t="s">
        <v>169</v>
      </c>
      <c r="F113" s="268" t="s">
        <v>170</v>
      </c>
      <c r="G113" s="269" t="s">
        <v>109</v>
      </c>
      <c r="H113" s="270">
        <v>1</v>
      </c>
      <c r="I113" s="110">
        <v>0</v>
      </c>
      <c r="J113" s="274">
        <f>ROUND(I113*H113,2)</f>
        <v>0</v>
      </c>
      <c r="K113" s="109" t="s">
        <v>110</v>
      </c>
      <c r="L113" s="111"/>
      <c r="M113" s="112" t="s">
        <v>3</v>
      </c>
      <c r="N113" s="113" t="s">
        <v>37</v>
      </c>
      <c r="O113" s="104">
        <v>0</v>
      </c>
      <c r="P113" s="104">
        <f>O113*H113</f>
        <v>0</v>
      </c>
      <c r="Q113" s="104">
        <v>0</v>
      </c>
      <c r="R113" s="104">
        <f>Q113*H113</f>
        <v>0</v>
      </c>
      <c r="S113" s="104">
        <v>0</v>
      </c>
      <c r="T113" s="105">
        <f>S113*H113</f>
        <v>0</v>
      </c>
      <c r="AR113" s="106" t="s">
        <v>127</v>
      </c>
      <c r="AT113" s="106" t="s">
        <v>124</v>
      </c>
      <c r="AU113" s="106" t="s">
        <v>66</v>
      </c>
      <c r="AY113" s="13" t="s">
        <v>112</v>
      </c>
      <c r="BE113" s="107">
        <f>IF(N113="základní",J113,0)</f>
        <v>0</v>
      </c>
      <c r="BF113" s="107">
        <f>IF(N113="snížená",J113,0)</f>
        <v>0</v>
      </c>
      <c r="BG113" s="107">
        <f>IF(N113="zákl. přenesená",J113,0)</f>
        <v>0</v>
      </c>
      <c r="BH113" s="107">
        <f>IF(N113="sníž. přenesená",J113,0)</f>
        <v>0</v>
      </c>
      <c r="BI113" s="107">
        <f>IF(N113="nulová",J113,0)</f>
        <v>0</v>
      </c>
      <c r="BJ113" s="13" t="s">
        <v>74</v>
      </c>
      <c r="BK113" s="107">
        <f>ROUND(I113*H113,2)</f>
        <v>0</v>
      </c>
      <c r="BL113" s="13" t="s">
        <v>111</v>
      </c>
      <c r="BM113" s="106" t="s">
        <v>171</v>
      </c>
    </row>
    <row r="114" spans="2:65" s="1" customFormat="1" ht="19.5">
      <c r="B114" s="255"/>
      <c r="C114" s="257"/>
      <c r="D114" s="263" t="s">
        <v>114</v>
      </c>
      <c r="E114" s="257"/>
      <c r="F114" s="264" t="s">
        <v>170</v>
      </c>
      <c r="G114" s="257"/>
      <c r="H114" s="257"/>
      <c r="J114" s="257"/>
      <c r="L114" s="25"/>
      <c r="M114" s="108"/>
      <c r="T114" s="45"/>
      <c r="AT114" s="13" t="s">
        <v>114</v>
      </c>
      <c r="AU114" s="13" t="s">
        <v>66</v>
      </c>
    </row>
    <row r="115" spans="2:65" s="1" customFormat="1" ht="19.5">
      <c r="B115" s="255"/>
      <c r="C115" s="257"/>
      <c r="D115" s="263" t="s">
        <v>116</v>
      </c>
      <c r="E115" s="257"/>
      <c r="F115" s="265" t="s">
        <v>172</v>
      </c>
      <c r="G115" s="257"/>
      <c r="H115" s="257"/>
      <c r="J115" s="257"/>
      <c r="L115" s="25"/>
      <c r="M115" s="108"/>
      <c r="T115" s="45"/>
      <c r="AT115" s="13" t="s">
        <v>116</v>
      </c>
      <c r="AU115" s="13" t="s">
        <v>66</v>
      </c>
    </row>
    <row r="116" spans="2:65" s="1" customFormat="1" ht="16.5" customHeight="1">
      <c r="B116" s="255"/>
      <c r="C116" s="266" t="s">
        <v>173</v>
      </c>
      <c r="D116" s="266" t="s">
        <v>124</v>
      </c>
      <c r="E116" s="267" t="s">
        <v>174</v>
      </c>
      <c r="F116" s="268" t="s">
        <v>175</v>
      </c>
      <c r="G116" s="269" t="s">
        <v>109</v>
      </c>
      <c r="H116" s="270">
        <v>1</v>
      </c>
      <c r="I116" s="110">
        <v>0</v>
      </c>
      <c r="J116" s="274">
        <f>ROUND(I116*H116,2)</f>
        <v>0</v>
      </c>
      <c r="K116" s="109" t="s">
        <v>110</v>
      </c>
      <c r="L116" s="111"/>
      <c r="M116" s="112" t="s">
        <v>3</v>
      </c>
      <c r="N116" s="113" t="s">
        <v>37</v>
      </c>
      <c r="O116" s="104">
        <v>0</v>
      </c>
      <c r="P116" s="104">
        <f>O116*H116</f>
        <v>0</v>
      </c>
      <c r="Q116" s="104">
        <v>0</v>
      </c>
      <c r="R116" s="104">
        <f>Q116*H116</f>
        <v>0</v>
      </c>
      <c r="S116" s="104">
        <v>0</v>
      </c>
      <c r="T116" s="105">
        <f>S116*H116</f>
        <v>0</v>
      </c>
      <c r="AR116" s="106" t="s">
        <v>127</v>
      </c>
      <c r="AT116" s="106" t="s">
        <v>124</v>
      </c>
      <c r="AU116" s="106" t="s">
        <v>66</v>
      </c>
      <c r="AY116" s="13" t="s">
        <v>112</v>
      </c>
      <c r="BE116" s="107">
        <f>IF(N116="základní",J116,0)</f>
        <v>0</v>
      </c>
      <c r="BF116" s="107">
        <f>IF(N116="snížená",J116,0)</f>
        <v>0</v>
      </c>
      <c r="BG116" s="107">
        <f>IF(N116="zákl. přenesená",J116,0)</f>
        <v>0</v>
      </c>
      <c r="BH116" s="107">
        <f>IF(N116="sníž. přenesená",J116,0)</f>
        <v>0</v>
      </c>
      <c r="BI116" s="107">
        <f>IF(N116="nulová",J116,0)</f>
        <v>0</v>
      </c>
      <c r="BJ116" s="13" t="s">
        <v>74</v>
      </c>
      <c r="BK116" s="107">
        <f>ROUND(I116*H116,2)</f>
        <v>0</v>
      </c>
      <c r="BL116" s="13" t="s">
        <v>111</v>
      </c>
      <c r="BM116" s="106" t="s">
        <v>176</v>
      </c>
    </row>
    <row r="117" spans="2:65" s="1" customFormat="1">
      <c r="B117" s="255"/>
      <c r="C117" s="257"/>
      <c r="D117" s="263" t="s">
        <v>114</v>
      </c>
      <c r="E117" s="257"/>
      <c r="F117" s="264" t="s">
        <v>175</v>
      </c>
      <c r="G117" s="257"/>
      <c r="H117" s="257"/>
      <c r="J117" s="257"/>
      <c r="L117" s="25"/>
      <c r="M117" s="108"/>
      <c r="T117" s="45"/>
      <c r="AT117" s="13" t="s">
        <v>114</v>
      </c>
      <c r="AU117" s="13" t="s">
        <v>66</v>
      </c>
    </row>
    <row r="118" spans="2:65" s="1" customFormat="1" ht="19.5">
      <c r="B118" s="255"/>
      <c r="C118" s="257"/>
      <c r="D118" s="263" t="s">
        <v>116</v>
      </c>
      <c r="E118" s="257"/>
      <c r="F118" s="265" t="s">
        <v>177</v>
      </c>
      <c r="G118" s="257"/>
      <c r="H118" s="257"/>
      <c r="J118" s="257"/>
      <c r="L118" s="25"/>
      <c r="M118" s="108"/>
      <c r="T118" s="45"/>
      <c r="AT118" s="13" t="s">
        <v>116</v>
      </c>
      <c r="AU118" s="13" t="s">
        <v>66</v>
      </c>
    </row>
    <row r="119" spans="2:65" s="1" customFormat="1" ht="16.5" customHeight="1">
      <c r="B119" s="255"/>
      <c r="C119" s="258" t="s">
        <v>178</v>
      </c>
      <c r="D119" s="258" t="s">
        <v>106</v>
      </c>
      <c r="E119" s="259" t="s">
        <v>179</v>
      </c>
      <c r="F119" s="260" t="s">
        <v>180</v>
      </c>
      <c r="G119" s="261" t="s">
        <v>109</v>
      </c>
      <c r="H119" s="262">
        <v>1</v>
      </c>
      <c r="I119" s="101">
        <v>0</v>
      </c>
      <c r="J119" s="273">
        <f>ROUND(I119*H119,2)</f>
        <v>0</v>
      </c>
      <c r="K119" s="100" t="s">
        <v>110</v>
      </c>
      <c r="L119" s="25"/>
      <c r="M119" s="102" t="s">
        <v>3</v>
      </c>
      <c r="N119" s="103" t="s">
        <v>37</v>
      </c>
      <c r="O119" s="104">
        <v>0</v>
      </c>
      <c r="P119" s="104">
        <f>O119*H119</f>
        <v>0</v>
      </c>
      <c r="Q119" s="104">
        <v>0</v>
      </c>
      <c r="R119" s="104">
        <f>Q119*H119</f>
        <v>0</v>
      </c>
      <c r="S119" s="104">
        <v>0</v>
      </c>
      <c r="T119" s="105">
        <f>S119*H119</f>
        <v>0</v>
      </c>
      <c r="AR119" s="106" t="s">
        <v>111</v>
      </c>
      <c r="AT119" s="106" t="s">
        <v>106</v>
      </c>
      <c r="AU119" s="106" t="s">
        <v>66</v>
      </c>
      <c r="AY119" s="13" t="s">
        <v>112</v>
      </c>
      <c r="BE119" s="107">
        <f>IF(N119="základní",J119,0)</f>
        <v>0</v>
      </c>
      <c r="BF119" s="107">
        <f>IF(N119="snížená",J119,0)</f>
        <v>0</v>
      </c>
      <c r="BG119" s="107">
        <f>IF(N119="zákl. přenesená",J119,0)</f>
        <v>0</v>
      </c>
      <c r="BH119" s="107">
        <f>IF(N119="sníž. přenesená",J119,0)</f>
        <v>0</v>
      </c>
      <c r="BI119" s="107">
        <f>IF(N119="nulová",J119,0)</f>
        <v>0</v>
      </c>
      <c r="BJ119" s="13" t="s">
        <v>74</v>
      </c>
      <c r="BK119" s="107">
        <f>ROUND(I119*H119,2)</f>
        <v>0</v>
      </c>
      <c r="BL119" s="13" t="s">
        <v>111</v>
      </c>
      <c r="BM119" s="106" t="s">
        <v>181</v>
      </c>
    </row>
    <row r="120" spans="2:65" s="1" customFormat="1">
      <c r="B120" s="255"/>
      <c r="C120" s="257"/>
      <c r="D120" s="263" t="s">
        <v>114</v>
      </c>
      <c r="E120" s="257"/>
      <c r="F120" s="264" t="s">
        <v>182</v>
      </c>
      <c r="G120" s="257"/>
      <c r="H120" s="257"/>
      <c r="J120" s="257"/>
      <c r="L120" s="25"/>
      <c r="M120" s="108"/>
      <c r="T120" s="45"/>
      <c r="AT120" s="13" t="s">
        <v>114</v>
      </c>
      <c r="AU120" s="13" t="s">
        <v>66</v>
      </c>
    </row>
    <row r="121" spans="2:65" s="1" customFormat="1" ht="19.5">
      <c r="B121" s="255"/>
      <c r="C121" s="257"/>
      <c r="D121" s="263" t="s">
        <v>116</v>
      </c>
      <c r="E121" s="257"/>
      <c r="F121" s="265" t="s">
        <v>149</v>
      </c>
      <c r="G121" s="257"/>
      <c r="H121" s="257"/>
      <c r="J121" s="257"/>
      <c r="L121" s="25"/>
      <c r="M121" s="108"/>
      <c r="T121" s="45"/>
      <c r="AT121" s="13" t="s">
        <v>116</v>
      </c>
      <c r="AU121" s="13" t="s">
        <v>66</v>
      </c>
    </row>
    <row r="122" spans="2:65" s="1" customFormat="1" ht="24.2" customHeight="1">
      <c r="B122" s="255"/>
      <c r="C122" s="266" t="s">
        <v>9</v>
      </c>
      <c r="D122" s="266" t="s">
        <v>124</v>
      </c>
      <c r="E122" s="267" t="s">
        <v>183</v>
      </c>
      <c r="F122" s="268" t="s">
        <v>184</v>
      </c>
      <c r="G122" s="269" t="s">
        <v>109</v>
      </c>
      <c r="H122" s="270">
        <v>1</v>
      </c>
      <c r="I122" s="110">
        <v>0</v>
      </c>
      <c r="J122" s="274">
        <f>ROUND(I122*H122,2)</f>
        <v>0</v>
      </c>
      <c r="K122" s="109" t="s">
        <v>110</v>
      </c>
      <c r="L122" s="111"/>
      <c r="M122" s="112" t="s">
        <v>3</v>
      </c>
      <c r="N122" s="113" t="s">
        <v>37</v>
      </c>
      <c r="O122" s="104">
        <v>0</v>
      </c>
      <c r="P122" s="104">
        <f>O122*H122</f>
        <v>0</v>
      </c>
      <c r="Q122" s="104">
        <v>0</v>
      </c>
      <c r="R122" s="104">
        <f>Q122*H122</f>
        <v>0</v>
      </c>
      <c r="S122" s="104">
        <v>0</v>
      </c>
      <c r="T122" s="105">
        <f>S122*H122</f>
        <v>0</v>
      </c>
      <c r="AR122" s="106" t="s">
        <v>127</v>
      </c>
      <c r="AT122" s="106" t="s">
        <v>124</v>
      </c>
      <c r="AU122" s="106" t="s">
        <v>66</v>
      </c>
      <c r="AY122" s="13" t="s">
        <v>112</v>
      </c>
      <c r="BE122" s="107">
        <f>IF(N122="základní",J122,0)</f>
        <v>0</v>
      </c>
      <c r="BF122" s="107">
        <f>IF(N122="snížená",J122,0)</f>
        <v>0</v>
      </c>
      <c r="BG122" s="107">
        <f>IF(N122="zákl. přenesená",J122,0)</f>
        <v>0</v>
      </c>
      <c r="BH122" s="107">
        <f>IF(N122="sníž. přenesená",J122,0)</f>
        <v>0</v>
      </c>
      <c r="BI122" s="107">
        <f>IF(N122="nulová",J122,0)</f>
        <v>0</v>
      </c>
      <c r="BJ122" s="13" t="s">
        <v>74</v>
      </c>
      <c r="BK122" s="107">
        <f>ROUND(I122*H122,2)</f>
        <v>0</v>
      </c>
      <c r="BL122" s="13" t="s">
        <v>111</v>
      </c>
      <c r="BM122" s="106" t="s">
        <v>185</v>
      </c>
    </row>
    <row r="123" spans="2:65" s="1" customFormat="1">
      <c r="B123" s="255"/>
      <c r="C123" s="257"/>
      <c r="D123" s="263" t="s">
        <v>114</v>
      </c>
      <c r="E123" s="257"/>
      <c r="F123" s="264" t="s">
        <v>184</v>
      </c>
      <c r="G123" s="257"/>
      <c r="H123" s="257"/>
      <c r="J123" s="257"/>
      <c r="L123" s="25"/>
      <c r="M123" s="108"/>
      <c r="T123" s="45"/>
      <c r="AT123" s="13" t="s">
        <v>114</v>
      </c>
      <c r="AU123" s="13" t="s">
        <v>66</v>
      </c>
    </row>
    <row r="124" spans="2:65" s="1" customFormat="1" ht="19.5">
      <c r="B124" s="255"/>
      <c r="C124" s="257"/>
      <c r="D124" s="263" t="s">
        <v>116</v>
      </c>
      <c r="E124" s="257"/>
      <c r="F124" s="265" t="s">
        <v>186</v>
      </c>
      <c r="G124" s="257"/>
      <c r="H124" s="257"/>
      <c r="J124" s="257"/>
      <c r="L124" s="25"/>
      <c r="M124" s="108"/>
      <c r="T124" s="45"/>
      <c r="AT124" s="13" t="s">
        <v>116</v>
      </c>
      <c r="AU124" s="13" t="s">
        <v>66</v>
      </c>
    </row>
    <row r="125" spans="2:65" s="1" customFormat="1" ht="24.2" customHeight="1">
      <c r="B125" s="255"/>
      <c r="C125" s="258" t="s">
        <v>187</v>
      </c>
      <c r="D125" s="258" t="s">
        <v>106</v>
      </c>
      <c r="E125" s="259" t="s">
        <v>188</v>
      </c>
      <c r="F125" s="260" t="s">
        <v>189</v>
      </c>
      <c r="G125" s="261" t="s">
        <v>109</v>
      </c>
      <c r="H125" s="262">
        <v>2</v>
      </c>
      <c r="I125" s="101">
        <v>0</v>
      </c>
      <c r="J125" s="273">
        <f>ROUND(I125*H125,2)</f>
        <v>0</v>
      </c>
      <c r="K125" s="100" t="s">
        <v>110</v>
      </c>
      <c r="L125" s="25"/>
      <c r="M125" s="102" t="s">
        <v>3</v>
      </c>
      <c r="N125" s="103" t="s">
        <v>37</v>
      </c>
      <c r="O125" s="104">
        <v>0</v>
      </c>
      <c r="P125" s="104">
        <f>O125*H125</f>
        <v>0</v>
      </c>
      <c r="Q125" s="104">
        <v>0</v>
      </c>
      <c r="R125" s="104">
        <f>Q125*H125</f>
        <v>0</v>
      </c>
      <c r="S125" s="104">
        <v>0</v>
      </c>
      <c r="T125" s="105">
        <f>S125*H125</f>
        <v>0</v>
      </c>
      <c r="AR125" s="106" t="s">
        <v>111</v>
      </c>
      <c r="AT125" s="106" t="s">
        <v>106</v>
      </c>
      <c r="AU125" s="106" t="s">
        <v>66</v>
      </c>
      <c r="AY125" s="13" t="s">
        <v>112</v>
      </c>
      <c r="BE125" s="107">
        <f>IF(N125="základní",J125,0)</f>
        <v>0</v>
      </c>
      <c r="BF125" s="107">
        <f>IF(N125="snížená",J125,0)</f>
        <v>0</v>
      </c>
      <c r="BG125" s="107">
        <f>IF(N125="zákl. přenesená",J125,0)</f>
        <v>0</v>
      </c>
      <c r="BH125" s="107">
        <f>IF(N125="sníž. přenesená",J125,0)</f>
        <v>0</v>
      </c>
      <c r="BI125" s="107">
        <f>IF(N125="nulová",J125,0)</f>
        <v>0</v>
      </c>
      <c r="BJ125" s="13" t="s">
        <v>74</v>
      </c>
      <c r="BK125" s="107">
        <f>ROUND(I125*H125,2)</f>
        <v>0</v>
      </c>
      <c r="BL125" s="13" t="s">
        <v>111</v>
      </c>
      <c r="BM125" s="106" t="s">
        <v>190</v>
      </c>
    </row>
    <row r="126" spans="2:65" s="1" customFormat="1" ht="19.5">
      <c r="B126" s="255"/>
      <c r="C126" s="257"/>
      <c r="D126" s="263" t="s">
        <v>114</v>
      </c>
      <c r="E126" s="257"/>
      <c r="F126" s="264" t="s">
        <v>191</v>
      </c>
      <c r="G126" s="257"/>
      <c r="H126" s="257"/>
      <c r="J126" s="257"/>
      <c r="L126" s="25"/>
      <c r="M126" s="108"/>
      <c r="T126" s="45"/>
      <c r="AT126" s="13" t="s">
        <v>114</v>
      </c>
      <c r="AU126" s="13" t="s">
        <v>66</v>
      </c>
    </row>
    <row r="127" spans="2:65" s="1" customFormat="1" ht="19.5">
      <c r="B127" s="255"/>
      <c r="C127" s="257"/>
      <c r="D127" s="263" t="s">
        <v>116</v>
      </c>
      <c r="E127" s="257"/>
      <c r="F127" s="265" t="s">
        <v>149</v>
      </c>
      <c r="G127" s="257"/>
      <c r="H127" s="257"/>
      <c r="J127" s="257"/>
      <c r="L127" s="25"/>
      <c r="M127" s="108"/>
      <c r="T127" s="45"/>
      <c r="AT127" s="13" t="s">
        <v>116</v>
      </c>
      <c r="AU127" s="13" t="s">
        <v>66</v>
      </c>
    </row>
    <row r="128" spans="2:65" s="1" customFormat="1" ht="24.2" customHeight="1">
      <c r="B128" s="255"/>
      <c r="C128" s="266" t="s">
        <v>192</v>
      </c>
      <c r="D128" s="266" t="s">
        <v>124</v>
      </c>
      <c r="E128" s="267" t="s">
        <v>193</v>
      </c>
      <c r="F128" s="268" t="s">
        <v>194</v>
      </c>
      <c r="G128" s="269" t="s">
        <v>109</v>
      </c>
      <c r="H128" s="270">
        <v>1</v>
      </c>
      <c r="I128" s="110">
        <v>0</v>
      </c>
      <c r="J128" s="274">
        <f>ROUND(I128*H128,2)</f>
        <v>0</v>
      </c>
      <c r="K128" s="109" t="s">
        <v>110</v>
      </c>
      <c r="L128" s="111"/>
      <c r="M128" s="112" t="s">
        <v>3</v>
      </c>
      <c r="N128" s="113" t="s">
        <v>37</v>
      </c>
      <c r="O128" s="104">
        <v>0</v>
      </c>
      <c r="P128" s="104">
        <f>O128*H128</f>
        <v>0</v>
      </c>
      <c r="Q128" s="104">
        <v>0</v>
      </c>
      <c r="R128" s="104">
        <f>Q128*H128</f>
        <v>0</v>
      </c>
      <c r="S128" s="104">
        <v>0</v>
      </c>
      <c r="T128" s="105">
        <f>S128*H128</f>
        <v>0</v>
      </c>
      <c r="AR128" s="106" t="s">
        <v>127</v>
      </c>
      <c r="AT128" s="106" t="s">
        <v>124</v>
      </c>
      <c r="AU128" s="106" t="s">
        <v>66</v>
      </c>
      <c r="AY128" s="13" t="s">
        <v>112</v>
      </c>
      <c r="BE128" s="107">
        <f>IF(N128="základní",J128,0)</f>
        <v>0</v>
      </c>
      <c r="BF128" s="107">
        <f>IF(N128="snížená",J128,0)</f>
        <v>0</v>
      </c>
      <c r="BG128" s="107">
        <f>IF(N128="zákl. přenesená",J128,0)</f>
        <v>0</v>
      </c>
      <c r="BH128" s="107">
        <f>IF(N128="sníž. přenesená",J128,0)</f>
        <v>0</v>
      </c>
      <c r="BI128" s="107">
        <f>IF(N128="nulová",J128,0)</f>
        <v>0</v>
      </c>
      <c r="BJ128" s="13" t="s">
        <v>74</v>
      </c>
      <c r="BK128" s="107">
        <f>ROUND(I128*H128,2)</f>
        <v>0</v>
      </c>
      <c r="BL128" s="13" t="s">
        <v>111</v>
      </c>
      <c r="BM128" s="106" t="s">
        <v>195</v>
      </c>
    </row>
    <row r="129" spans="2:65" s="1" customFormat="1" ht="19.5">
      <c r="B129" s="255"/>
      <c r="C129" s="257"/>
      <c r="D129" s="263" t="s">
        <v>114</v>
      </c>
      <c r="E129" s="257"/>
      <c r="F129" s="264" t="s">
        <v>194</v>
      </c>
      <c r="G129" s="257"/>
      <c r="H129" s="257"/>
      <c r="J129" s="257"/>
      <c r="L129" s="25"/>
      <c r="M129" s="108"/>
      <c r="T129" s="45"/>
      <c r="AT129" s="13" t="s">
        <v>114</v>
      </c>
      <c r="AU129" s="13" t="s">
        <v>66</v>
      </c>
    </row>
    <row r="130" spans="2:65" s="1" customFormat="1" ht="19.5">
      <c r="B130" s="255"/>
      <c r="C130" s="257"/>
      <c r="D130" s="263" t="s">
        <v>116</v>
      </c>
      <c r="E130" s="257"/>
      <c r="F130" s="265" t="s">
        <v>149</v>
      </c>
      <c r="G130" s="257"/>
      <c r="H130" s="257"/>
      <c r="J130" s="257"/>
      <c r="L130" s="25"/>
      <c r="M130" s="108"/>
      <c r="T130" s="45"/>
      <c r="AT130" s="13" t="s">
        <v>116</v>
      </c>
      <c r="AU130" s="13" t="s">
        <v>66</v>
      </c>
    </row>
    <row r="131" spans="2:65" s="1" customFormat="1" ht="21.75" customHeight="1">
      <c r="B131" s="255"/>
      <c r="C131" s="266" t="s">
        <v>196</v>
      </c>
      <c r="D131" s="266" t="s">
        <v>124</v>
      </c>
      <c r="E131" s="267" t="s">
        <v>197</v>
      </c>
      <c r="F131" s="268" t="s">
        <v>198</v>
      </c>
      <c r="G131" s="269" t="s">
        <v>109</v>
      </c>
      <c r="H131" s="270">
        <v>1</v>
      </c>
      <c r="I131" s="110">
        <v>0</v>
      </c>
      <c r="J131" s="274">
        <f>ROUND(I131*H131,2)</f>
        <v>0</v>
      </c>
      <c r="K131" s="109" t="s">
        <v>110</v>
      </c>
      <c r="L131" s="111"/>
      <c r="M131" s="112" t="s">
        <v>3</v>
      </c>
      <c r="N131" s="113" t="s">
        <v>37</v>
      </c>
      <c r="O131" s="104">
        <v>0</v>
      </c>
      <c r="P131" s="104">
        <f>O131*H131</f>
        <v>0</v>
      </c>
      <c r="Q131" s="104">
        <v>0</v>
      </c>
      <c r="R131" s="104">
        <f>Q131*H131</f>
        <v>0</v>
      </c>
      <c r="S131" s="104">
        <v>0</v>
      </c>
      <c r="T131" s="105">
        <f>S131*H131</f>
        <v>0</v>
      </c>
      <c r="AR131" s="106" t="s">
        <v>127</v>
      </c>
      <c r="AT131" s="106" t="s">
        <v>124</v>
      </c>
      <c r="AU131" s="106" t="s">
        <v>66</v>
      </c>
      <c r="AY131" s="13" t="s">
        <v>112</v>
      </c>
      <c r="BE131" s="107">
        <f>IF(N131="základní",J131,0)</f>
        <v>0</v>
      </c>
      <c r="BF131" s="107">
        <f>IF(N131="snížená",J131,0)</f>
        <v>0</v>
      </c>
      <c r="BG131" s="107">
        <f>IF(N131="zákl. přenesená",J131,0)</f>
        <v>0</v>
      </c>
      <c r="BH131" s="107">
        <f>IF(N131="sníž. přenesená",J131,0)</f>
        <v>0</v>
      </c>
      <c r="BI131" s="107">
        <f>IF(N131="nulová",J131,0)</f>
        <v>0</v>
      </c>
      <c r="BJ131" s="13" t="s">
        <v>74</v>
      </c>
      <c r="BK131" s="107">
        <f>ROUND(I131*H131,2)</f>
        <v>0</v>
      </c>
      <c r="BL131" s="13" t="s">
        <v>111</v>
      </c>
      <c r="BM131" s="106" t="s">
        <v>199</v>
      </c>
    </row>
    <row r="132" spans="2:65" s="1" customFormat="1">
      <c r="B132" s="255"/>
      <c r="C132" s="257"/>
      <c r="D132" s="263" t="s">
        <v>114</v>
      </c>
      <c r="E132" s="257"/>
      <c r="F132" s="264" t="s">
        <v>198</v>
      </c>
      <c r="G132" s="257"/>
      <c r="H132" s="257"/>
      <c r="J132" s="257"/>
      <c r="L132" s="25"/>
      <c r="M132" s="108"/>
      <c r="T132" s="45"/>
      <c r="AT132" s="13" t="s">
        <v>114</v>
      </c>
      <c r="AU132" s="13" t="s">
        <v>66</v>
      </c>
    </row>
    <row r="133" spans="2:65" s="1" customFormat="1" ht="19.5">
      <c r="B133" s="255"/>
      <c r="C133" s="257"/>
      <c r="D133" s="263" t="s">
        <v>116</v>
      </c>
      <c r="E133" s="257"/>
      <c r="F133" s="265" t="s">
        <v>200</v>
      </c>
      <c r="G133" s="257"/>
      <c r="H133" s="257"/>
      <c r="J133" s="257"/>
      <c r="L133" s="25"/>
      <c r="M133" s="108"/>
      <c r="T133" s="45"/>
      <c r="AT133" s="13" t="s">
        <v>116</v>
      </c>
      <c r="AU133" s="13" t="s">
        <v>66</v>
      </c>
    </row>
    <row r="134" spans="2:65" s="1" customFormat="1" ht="16.5" customHeight="1">
      <c r="B134" s="255"/>
      <c r="C134" s="258" t="s">
        <v>201</v>
      </c>
      <c r="D134" s="258" t="s">
        <v>106</v>
      </c>
      <c r="E134" s="259" t="s">
        <v>202</v>
      </c>
      <c r="F134" s="260" t="s">
        <v>203</v>
      </c>
      <c r="G134" s="261" t="s">
        <v>109</v>
      </c>
      <c r="H134" s="262">
        <v>1</v>
      </c>
      <c r="I134" s="101">
        <v>0</v>
      </c>
      <c r="J134" s="273">
        <f>ROUND(I134*H134,2)</f>
        <v>0</v>
      </c>
      <c r="K134" s="100" t="s">
        <v>110</v>
      </c>
      <c r="L134" s="25"/>
      <c r="M134" s="102" t="s">
        <v>3</v>
      </c>
      <c r="N134" s="103" t="s">
        <v>37</v>
      </c>
      <c r="O134" s="104">
        <v>0</v>
      </c>
      <c r="P134" s="104">
        <f>O134*H134</f>
        <v>0</v>
      </c>
      <c r="Q134" s="104">
        <v>0</v>
      </c>
      <c r="R134" s="104">
        <f>Q134*H134</f>
        <v>0</v>
      </c>
      <c r="S134" s="104">
        <v>0</v>
      </c>
      <c r="T134" s="105">
        <f>S134*H134</f>
        <v>0</v>
      </c>
      <c r="AR134" s="106" t="s">
        <v>111</v>
      </c>
      <c r="AT134" s="106" t="s">
        <v>106</v>
      </c>
      <c r="AU134" s="106" t="s">
        <v>66</v>
      </c>
      <c r="AY134" s="13" t="s">
        <v>112</v>
      </c>
      <c r="BE134" s="107">
        <f>IF(N134="základní",J134,0)</f>
        <v>0</v>
      </c>
      <c r="BF134" s="107">
        <f>IF(N134="snížená",J134,0)</f>
        <v>0</v>
      </c>
      <c r="BG134" s="107">
        <f>IF(N134="zákl. přenesená",J134,0)</f>
        <v>0</v>
      </c>
      <c r="BH134" s="107">
        <f>IF(N134="sníž. přenesená",J134,0)</f>
        <v>0</v>
      </c>
      <c r="BI134" s="107">
        <f>IF(N134="nulová",J134,0)</f>
        <v>0</v>
      </c>
      <c r="BJ134" s="13" t="s">
        <v>74</v>
      </c>
      <c r="BK134" s="107">
        <f>ROUND(I134*H134,2)</f>
        <v>0</v>
      </c>
      <c r="BL134" s="13" t="s">
        <v>111</v>
      </c>
      <c r="BM134" s="106" t="s">
        <v>204</v>
      </c>
    </row>
    <row r="135" spans="2:65" s="1" customFormat="1">
      <c r="B135" s="255"/>
      <c r="C135" s="257"/>
      <c r="D135" s="263" t="s">
        <v>114</v>
      </c>
      <c r="E135" s="257"/>
      <c r="F135" s="264" t="s">
        <v>203</v>
      </c>
      <c r="G135" s="257"/>
      <c r="H135" s="257"/>
      <c r="J135" s="257"/>
      <c r="L135" s="25"/>
      <c r="M135" s="108"/>
      <c r="T135" s="45"/>
      <c r="AT135" s="13" t="s">
        <v>114</v>
      </c>
      <c r="AU135" s="13" t="s">
        <v>66</v>
      </c>
    </row>
    <row r="136" spans="2:65" s="1" customFormat="1" ht="19.5">
      <c r="B136" s="255"/>
      <c r="C136" s="257"/>
      <c r="D136" s="263" t="s">
        <v>116</v>
      </c>
      <c r="E136" s="257"/>
      <c r="F136" s="265" t="s">
        <v>186</v>
      </c>
      <c r="G136" s="257"/>
      <c r="H136" s="257"/>
      <c r="J136" s="257"/>
      <c r="L136" s="25"/>
      <c r="M136" s="108"/>
      <c r="T136" s="45"/>
      <c r="AT136" s="13" t="s">
        <v>116</v>
      </c>
      <c r="AU136" s="13" t="s">
        <v>66</v>
      </c>
    </row>
    <row r="137" spans="2:65" s="1" customFormat="1" ht="24.2" customHeight="1">
      <c r="B137" s="255"/>
      <c r="C137" s="266" t="s">
        <v>205</v>
      </c>
      <c r="D137" s="266" t="s">
        <v>124</v>
      </c>
      <c r="E137" s="267" t="s">
        <v>206</v>
      </c>
      <c r="F137" s="268" t="s">
        <v>207</v>
      </c>
      <c r="G137" s="269" t="s">
        <v>109</v>
      </c>
      <c r="H137" s="270">
        <v>1</v>
      </c>
      <c r="I137" s="110">
        <v>0</v>
      </c>
      <c r="J137" s="274">
        <f>ROUND(I137*H137,2)</f>
        <v>0</v>
      </c>
      <c r="K137" s="109" t="s">
        <v>110</v>
      </c>
      <c r="L137" s="111"/>
      <c r="M137" s="112" t="s">
        <v>3</v>
      </c>
      <c r="N137" s="113" t="s">
        <v>37</v>
      </c>
      <c r="O137" s="104">
        <v>0</v>
      </c>
      <c r="P137" s="104">
        <f>O137*H137</f>
        <v>0</v>
      </c>
      <c r="Q137" s="104">
        <v>0</v>
      </c>
      <c r="R137" s="104">
        <f>Q137*H137</f>
        <v>0</v>
      </c>
      <c r="S137" s="104">
        <v>0</v>
      </c>
      <c r="T137" s="105">
        <f>S137*H137</f>
        <v>0</v>
      </c>
      <c r="AR137" s="106" t="s">
        <v>127</v>
      </c>
      <c r="AT137" s="106" t="s">
        <v>124</v>
      </c>
      <c r="AU137" s="106" t="s">
        <v>66</v>
      </c>
      <c r="AY137" s="13" t="s">
        <v>112</v>
      </c>
      <c r="BE137" s="107">
        <f>IF(N137="základní",J137,0)</f>
        <v>0</v>
      </c>
      <c r="BF137" s="107">
        <f>IF(N137="snížená",J137,0)</f>
        <v>0</v>
      </c>
      <c r="BG137" s="107">
        <f>IF(N137="zákl. přenesená",J137,0)</f>
        <v>0</v>
      </c>
      <c r="BH137" s="107">
        <f>IF(N137="sníž. přenesená",J137,0)</f>
        <v>0</v>
      </c>
      <c r="BI137" s="107">
        <f>IF(N137="nulová",J137,0)</f>
        <v>0</v>
      </c>
      <c r="BJ137" s="13" t="s">
        <v>74</v>
      </c>
      <c r="BK137" s="107">
        <f>ROUND(I137*H137,2)</f>
        <v>0</v>
      </c>
      <c r="BL137" s="13" t="s">
        <v>111</v>
      </c>
      <c r="BM137" s="106" t="s">
        <v>208</v>
      </c>
    </row>
    <row r="138" spans="2:65" s="1" customFormat="1">
      <c r="B138" s="255"/>
      <c r="C138" s="257"/>
      <c r="D138" s="263" t="s">
        <v>114</v>
      </c>
      <c r="E138" s="257"/>
      <c r="F138" s="264" t="s">
        <v>207</v>
      </c>
      <c r="G138" s="257"/>
      <c r="H138" s="257"/>
      <c r="J138" s="257"/>
      <c r="L138" s="25"/>
      <c r="M138" s="108"/>
      <c r="T138" s="45"/>
      <c r="AT138" s="13" t="s">
        <v>114</v>
      </c>
      <c r="AU138" s="13" t="s">
        <v>66</v>
      </c>
    </row>
    <row r="139" spans="2:65" s="1" customFormat="1" ht="19.5">
      <c r="B139" s="255"/>
      <c r="C139" s="257"/>
      <c r="D139" s="263" t="s">
        <v>116</v>
      </c>
      <c r="E139" s="257"/>
      <c r="F139" s="265" t="s">
        <v>209</v>
      </c>
      <c r="G139" s="257"/>
      <c r="H139" s="257"/>
      <c r="J139" s="257"/>
      <c r="L139" s="25"/>
      <c r="M139" s="108"/>
      <c r="T139" s="45"/>
      <c r="AT139" s="13" t="s">
        <v>116</v>
      </c>
      <c r="AU139" s="13" t="s">
        <v>66</v>
      </c>
    </row>
    <row r="140" spans="2:65" s="1" customFormat="1" ht="16.5" customHeight="1">
      <c r="B140" s="255"/>
      <c r="C140" s="258" t="s">
        <v>8</v>
      </c>
      <c r="D140" s="258" t="s">
        <v>106</v>
      </c>
      <c r="E140" s="259" t="s">
        <v>210</v>
      </c>
      <c r="F140" s="260" t="s">
        <v>211</v>
      </c>
      <c r="G140" s="261" t="s">
        <v>109</v>
      </c>
      <c r="H140" s="262">
        <v>2</v>
      </c>
      <c r="I140" s="101">
        <v>0</v>
      </c>
      <c r="J140" s="273">
        <f>ROUND(I140*H140,2)</f>
        <v>0</v>
      </c>
      <c r="K140" s="100" t="s">
        <v>110</v>
      </c>
      <c r="L140" s="25"/>
      <c r="M140" s="102" t="s">
        <v>3</v>
      </c>
      <c r="N140" s="103" t="s">
        <v>37</v>
      </c>
      <c r="O140" s="104">
        <v>0</v>
      </c>
      <c r="P140" s="104">
        <f>O140*H140</f>
        <v>0</v>
      </c>
      <c r="Q140" s="104">
        <v>0</v>
      </c>
      <c r="R140" s="104">
        <f>Q140*H140</f>
        <v>0</v>
      </c>
      <c r="S140" s="104">
        <v>0</v>
      </c>
      <c r="T140" s="105">
        <f>S140*H140</f>
        <v>0</v>
      </c>
      <c r="AR140" s="106" t="s">
        <v>111</v>
      </c>
      <c r="AT140" s="106" t="s">
        <v>106</v>
      </c>
      <c r="AU140" s="106" t="s">
        <v>66</v>
      </c>
      <c r="AY140" s="13" t="s">
        <v>112</v>
      </c>
      <c r="BE140" s="107">
        <f>IF(N140="základní",J140,0)</f>
        <v>0</v>
      </c>
      <c r="BF140" s="107">
        <f>IF(N140="snížená",J140,0)</f>
        <v>0</v>
      </c>
      <c r="BG140" s="107">
        <f>IF(N140="zákl. přenesená",J140,0)</f>
        <v>0</v>
      </c>
      <c r="BH140" s="107">
        <f>IF(N140="sníž. přenesená",J140,0)</f>
        <v>0</v>
      </c>
      <c r="BI140" s="107">
        <f>IF(N140="nulová",J140,0)</f>
        <v>0</v>
      </c>
      <c r="BJ140" s="13" t="s">
        <v>74</v>
      </c>
      <c r="BK140" s="107">
        <f>ROUND(I140*H140,2)</f>
        <v>0</v>
      </c>
      <c r="BL140" s="13" t="s">
        <v>111</v>
      </c>
      <c r="BM140" s="106" t="s">
        <v>212</v>
      </c>
    </row>
    <row r="141" spans="2:65" s="1" customFormat="1">
      <c r="B141" s="255"/>
      <c r="C141" s="257"/>
      <c r="D141" s="263" t="s">
        <v>114</v>
      </c>
      <c r="E141" s="257"/>
      <c r="F141" s="264" t="s">
        <v>211</v>
      </c>
      <c r="G141" s="257"/>
      <c r="H141" s="257"/>
      <c r="J141" s="257"/>
      <c r="L141" s="25"/>
      <c r="M141" s="108"/>
      <c r="T141" s="45"/>
      <c r="AT141" s="13" t="s">
        <v>114</v>
      </c>
      <c r="AU141" s="13" t="s">
        <v>66</v>
      </c>
    </row>
    <row r="142" spans="2:65" s="1" customFormat="1" ht="19.5">
      <c r="B142" s="255"/>
      <c r="C142" s="257"/>
      <c r="D142" s="263" t="s">
        <v>116</v>
      </c>
      <c r="E142" s="257"/>
      <c r="F142" s="265" t="s">
        <v>209</v>
      </c>
      <c r="G142" s="257"/>
      <c r="H142" s="257"/>
      <c r="J142" s="257"/>
      <c r="L142" s="25"/>
      <c r="M142" s="108"/>
      <c r="T142" s="45"/>
      <c r="AT142" s="13" t="s">
        <v>116</v>
      </c>
      <c r="AU142" s="13" t="s">
        <v>66</v>
      </c>
    </row>
    <row r="143" spans="2:65" s="1" customFormat="1" ht="24.2" customHeight="1">
      <c r="B143" s="255"/>
      <c r="C143" s="266" t="s">
        <v>213</v>
      </c>
      <c r="D143" s="266" t="s">
        <v>124</v>
      </c>
      <c r="E143" s="267" t="s">
        <v>214</v>
      </c>
      <c r="F143" s="268" t="s">
        <v>215</v>
      </c>
      <c r="G143" s="269" t="s">
        <v>109</v>
      </c>
      <c r="H143" s="270">
        <v>1</v>
      </c>
      <c r="I143" s="110">
        <v>0</v>
      </c>
      <c r="J143" s="274">
        <f>ROUND(I143*H143,2)</f>
        <v>0</v>
      </c>
      <c r="K143" s="109" t="s">
        <v>110</v>
      </c>
      <c r="L143" s="111"/>
      <c r="M143" s="112" t="s">
        <v>3</v>
      </c>
      <c r="N143" s="113" t="s">
        <v>37</v>
      </c>
      <c r="O143" s="104">
        <v>0</v>
      </c>
      <c r="P143" s="104">
        <f>O143*H143</f>
        <v>0</v>
      </c>
      <c r="Q143" s="104">
        <v>0</v>
      </c>
      <c r="R143" s="104">
        <f>Q143*H143</f>
        <v>0</v>
      </c>
      <c r="S143" s="104">
        <v>0</v>
      </c>
      <c r="T143" s="105">
        <f>S143*H143</f>
        <v>0</v>
      </c>
      <c r="AR143" s="106" t="s">
        <v>127</v>
      </c>
      <c r="AT143" s="106" t="s">
        <v>124</v>
      </c>
      <c r="AU143" s="106" t="s">
        <v>66</v>
      </c>
      <c r="AY143" s="13" t="s">
        <v>112</v>
      </c>
      <c r="BE143" s="107">
        <f>IF(N143="základní",J143,0)</f>
        <v>0</v>
      </c>
      <c r="BF143" s="107">
        <f>IF(N143="snížená",J143,0)</f>
        <v>0</v>
      </c>
      <c r="BG143" s="107">
        <f>IF(N143="zákl. přenesená",J143,0)</f>
        <v>0</v>
      </c>
      <c r="BH143" s="107">
        <f>IF(N143="sníž. přenesená",J143,0)</f>
        <v>0</v>
      </c>
      <c r="BI143" s="107">
        <f>IF(N143="nulová",J143,0)</f>
        <v>0</v>
      </c>
      <c r="BJ143" s="13" t="s">
        <v>74</v>
      </c>
      <c r="BK143" s="107">
        <f>ROUND(I143*H143,2)</f>
        <v>0</v>
      </c>
      <c r="BL143" s="13" t="s">
        <v>111</v>
      </c>
      <c r="BM143" s="106" t="s">
        <v>216</v>
      </c>
    </row>
    <row r="144" spans="2:65" s="1" customFormat="1">
      <c r="B144" s="255"/>
      <c r="C144" s="257"/>
      <c r="D144" s="263" t="s">
        <v>114</v>
      </c>
      <c r="E144" s="257"/>
      <c r="F144" s="264" t="s">
        <v>215</v>
      </c>
      <c r="G144" s="257"/>
      <c r="H144" s="257"/>
      <c r="J144" s="257"/>
      <c r="L144" s="25"/>
      <c r="M144" s="108"/>
      <c r="T144" s="45"/>
      <c r="AT144" s="13" t="s">
        <v>114</v>
      </c>
      <c r="AU144" s="13" t="s">
        <v>66</v>
      </c>
    </row>
    <row r="145" spans="2:65" s="1" customFormat="1" ht="19.5">
      <c r="B145" s="255"/>
      <c r="C145" s="257"/>
      <c r="D145" s="263" t="s">
        <v>116</v>
      </c>
      <c r="E145" s="257"/>
      <c r="F145" s="265" t="s">
        <v>209</v>
      </c>
      <c r="G145" s="257"/>
      <c r="H145" s="257"/>
      <c r="J145" s="257"/>
      <c r="L145" s="25"/>
      <c r="M145" s="108"/>
      <c r="T145" s="45"/>
      <c r="AT145" s="13" t="s">
        <v>116</v>
      </c>
      <c r="AU145" s="13" t="s">
        <v>66</v>
      </c>
    </row>
    <row r="146" spans="2:65" s="1" customFormat="1" ht="24.2" customHeight="1">
      <c r="B146" s="255"/>
      <c r="C146" s="266" t="s">
        <v>217</v>
      </c>
      <c r="D146" s="266" t="s">
        <v>124</v>
      </c>
      <c r="E146" s="267" t="s">
        <v>218</v>
      </c>
      <c r="F146" s="268" t="s">
        <v>219</v>
      </c>
      <c r="G146" s="269" t="s">
        <v>109</v>
      </c>
      <c r="H146" s="270">
        <v>1</v>
      </c>
      <c r="I146" s="110">
        <v>0</v>
      </c>
      <c r="J146" s="274">
        <f>ROUND(I146*H146,2)</f>
        <v>0</v>
      </c>
      <c r="K146" s="109" t="s">
        <v>110</v>
      </c>
      <c r="L146" s="111"/>
      <c r="M146" s="112" t="s">
        <v>3</v>
      </c>
      <c r="N146" s="113" t="s">
        <v>37</v>
      </c>
      <c r="O146" s="104">
        <v>0</v>
      </c>
      <c r="P146" s="104">
        <f>O146*H146</f>
        <v>0</v>
      </c>
      <c r="Q146" s="104">
        <v>0</v>
      </c>
      <c r="R146" s="104">
        <f>Q146*H146</f>
        <v>0</v>
      </c>
      <c r="S146" s="104">
        <v>0</v>
      </c>
      <c r="T146" s="105">
        <f>S146*H146</f>
        <v>0</v>
      </c>
      <c r="AR146" s="106" t="s">
        <v>127</v>
      </c>
      <c r="AT146" s="106" t="s">
        <v>124</v>
      </c>
      <c r="AU146" s="106" t="s">
        <v>66</v>
      </c>
      <c r="AY146" s="13" t="s">
        <v>112</v>
      </c>
      <c r="BE146" s="107">
        <f>IF(N146="základní",J146,0)</f>
        <v>0</v>
      </c>
      <c r="BF146" s="107">
        <f>IF(N146="snížená",J146,0)</f>
        <v>0</v>
      </c>
      <c r="BG146" s="107">
        <f>IF(N146="zákl. přenesená",J146,0)</f>
        <v>0</v>
      </c>
      <c r="BH146" s="107">
        <f>IF(N146="sníž. přenesená",J146,0)</f>
        <v>0</v>
      </c>
      <c r="BI146" s="107">
        <f>IF(N146="nulová",J146,0)</f>
        <v>0</v>
      </c>
      <c r="BJ146" s="13" t="s">
        <v>74</v>
      </c>
      <c r="BK146" s="107">
        <f>ROUND(I146*H146,2)</f>
        <v>0</v>
      </c>
      <c r="BL146" s="13" t="s">
        <v>111</v>
      </c>
      <c r="BM146" s="106" t="s">
        <v>220</v>
      </c>
    </row>
    <row r="147" spans="2:65" s="1" customFormat="1">
      <c r="B147" s="255"/>
      <c r="C147" s="257"/>
      <c r="D147" s="263" t="s">
        <v>114</v>
      </c>
      <c r="E147" s="257"/>
      <c r="F147" s="264" t="s">
        <v>219</v>
      </c>
      <c r="G147" s="257"/>
      <c r="H147" s="257"/>
      <c r="J147" s="257"/>
      <c r="L147" s="25"/>
      <c r="M147" s="108"/>
      <c r="T147" s="45"/>
      <c r="AT147" s="13" t="s">
        <v>114</v>
      </c>
      <c r="AU147" s="13" t="s">
        <v>66</v>
      </c>
    </row>
    <row r="148" spans="2:65" s="1" customFormat="1" ht="19.5">
      <c r="B148" s="255"/>
      <c r="C148" s="257"/>
      <c r="D148" s="263" t="s">
        <v>116</v>
      </c>
      <c r="E148" s="257"/>
      <c r="F148" s="265" t="s">
        <v>209</v>
      </c>
      <c r="G148" s="257"/>
      <c r="H148" s="257"/>
      <c r="J148" s="257"/>
      <c r="L148" s="25"/>
      <c r="M148" s="108"/>
      <c r="T148" s="45"/>
      <c r="AT148" s="13" t="s">
        <v>116</v>
      </c>
      <c r="AU148" s="13" t="s">
        <v>66</v>
      </c>
    </row>
    <row r="149" spans="2:65" s="1" customFormat="1" ht="16.5" customHeight="1">
      <c r="B149" s="255"/>
      <c r="C149" s="258" t="s">
        <v>221</v>
      </c>
      <c r="D149" s="258" t="s">
        <v>106</v>
      </c>
      <c r="E149" s="259" t="s">
        <v>222</v>
      </c>
      <c r="F149" s="260" t="s">
        <v>223</v>
      </c>
      <c r="G149" s="261" t="s">
        <v>109</v>
      </c>
      <c r="H149" s="262">
        <v>9</v>
      </c>
      <c r="I149" s="101">
        <v>0</v>
      </c>
      <c r="J149" s="273">
        <f>ROUND(I149*H149,2)</f>
        <v>0</v>
      </c>
      <c r="K149" s="100" t="s">
        <v>110</v>
      </c>
      <c r="L149" s="25"/>
      <c r="M149" s="102" t="s">
        <v>3</v>
      </c>
      <c r="N149" s="103" t="s">
        <v>37</v>
      </c>
      <c r="O149" s="104">
        <v>0</v>
      </c>
      <c r="P149" s="104">
        <f>O149*H149</f>
        <v>0</v>
      </c>
      <c r="Q149" s="104">
        <v>0</v>
      </c>
      <c r="R149" s="104">
        <f>Q149*H149</f>
        <v>0</v>
      </c>
      <c r="S149" s="104">
        <v>0</v>
      </c>
      <c r="T149" s="105">
        <f>S149*H149</f>
        <v>0</v>
      </c>
      <c r="AR149" s="106" t="s">
        <v>111</v>
      </c>
      <c r="AT149" s="106" t="s">
        <v>106</v>
      </c>
      <c r="AU149" s="106" t="s">
        <v>66</v>
      </c>
      <c r="AY149" s="13" t="s">
        <v>112</v>
      </c>
      <c r="BE149" s="107">
        <f>IF(N149="základní",J149,0)</f>
        <v>0</v>
      </c>
      <c r="BF149" s="107">
        <f>IF(N149="snížená",J149,0)</f>
        <v>0</v>
      </c>
      <c r="BG149" s="107">
        <f>IF(N149="zákl. přenesená",J149,0)</f>
        <v>0</v>
      </c>
      <c r="BH149" s="107">
        <f>IF(N149="sníž. přenesená",J149,0)</f>
        <v>0</v>
      </c>
      <c r="BI149" s="107">
        <f>IF(N149="nulová",J149,0)</f>
        <v>0</v>
      </c>
      <c r="BJ149" s="13" t="s">
        <v>74</v>
      </c>
      <c r="BK149" s="107">
        <f>ROUND(I149*H149,2)</f>
        <v>0</v>
      </c>
      <c r="BL149" s="13" t="s">
        <v>111</v>
      </c>
      <c r="BM149" s="106" t="s">
        <v>224</v>
      </c>
    </row>
    <row r="150" spans="2:65" s="1" customFormat="1">
      <c r="B150" s="255"/>
      <c r="C150" s="257"/>
      <c r="D150" s="263" t="s">
        <v>114</v>
      </c>
      <c r="E150" s="257"/>
      <c r="F150" s="264" t="s">
        <v>223</v>
      </c>
      <c r="G150" s="257"/>
      <c r="H150" s="257"/>
      <c r="J150" s="257"/>
      <c r="L150" s="25"/>
      <c r="M150" s="108"/>
      <c r="T150" s="45"/>
      <c r="AT150" s="13" t="s">
        <v>114</v>
      </c>
      <c r="AU150" s="13" t="s">
        <v>66</v>
      </c>
    </row>
    <row r="151" spans="2:65" s="1" customFormat="1" ht="19.5">
      <c r="B151" s="255"/>
      <c r="C151" s="257"/>
      <c r="D151" s="263" t="s">
        <v>116</v>
      </c>
      <c r="E151" s="257"/>
      <c r="F151" s="265" t="s">
        <v>209</v>
      </c>
      <c r="G151" s="257"/>
      <c r="H151" s="257"/>
      <c r="J151" s="257"/>
      <c r="L151" s="25"/>
      <c r="M151" s="108"/>
      <c r="T151" s="45"/>
      <c r="AT151" s="13" t="s">
        <v>116</v>
      </c>
      <c r="AU151" s="13" t="s">
        <v>66</v>
      </c>
    </row>
    <row r="152" spans="2:65" s="1" customFormat="1" ht="24.2" customHeight="1">
      <c r="B152" s="255"/>
      <c r="C152" s="266" t="s">
        <v>225</v>
      </c>
      <c r="D152" s="266" t="s">
        <v>124</v>
      </c>
      <c r="E152" s="267" t="s">
        <v>226</v>
      </c>
      <c r="F152" s="268" t="s">
        <v>227</v>
      </c>
      <c r="G152" s="269" t="s">
        <v>109</v>
      </c>
      <c r="H152" s="270">
        <v>4</v>
      </c>
      <c r="I152" s="110">
        <v>0</v>
      </c>
      <c r="J152" s="274">
        <f>ROUND(I152*H152,2)</f>
        <v>0</v>
      </c>
      <c r="K152" s="109" t="s">
        <v>110</v>
      </c>
      <c r="L152" s="111"/>
      <c r="M152" s="112" t="s">
        <v>3</v>
      </c>
      <c r="N152" s="113" t="s">
        <v>37</v>
      </c>
      <c r="O152" s="104">
        <v>0</v>
      </c>
      <c r="P152" s="104">
        <f>O152*H152</f>
        <v>0</v>
      </c>
      <c r="Q152" s="104">
        <v>0</v>
      </c>
      <c r="R152" s="104">
        <f>Q152*H152</f>
        <v>0</v>
      </c>
      <c r="S152" s="104">
        <v>0</v>
      </c>
      <c r="T152" s="105">
        <f>S152*H152</f>
        <v>0</v>
      </c>
      <c r="AR152" s="106" t="s">
        <v>127</v>
      </c>
      <c r="AT152" s="106" t="s">
        <v>124</v>
      </c>
      <c r="AU152" s="106" t="s">
        <v>66</v>
      </c>
      <c r="AY152" s="13" t="s">
        <v>112</v>
      </c>
      <c r="BE152" s="107">
        <f>IF(N152="základní",J152,0)</f>
        <v>0</v>
      </c>
      <c r="BF152" s="107">
        <f>IF(N152="snížená",J152,0)</f>
        <v>0</v>
      </c>
      <c r="BG152" s="107">
        <f>IF(N152="zákl. přenesená",J152,0)</f>
        <v>0</v>
      </c>
      <c r="BH152" s="107">
        <f>IF(N152="sníž. přenesená",J152,0)</f>
        <v>0</v>
      </c>
      <c r="BI152" s="107">
        <f>IF(N152="nulová",J152,0)</f>
        <v>0</v>
      </c>
      <c r="BJ152" s="13" t="s">
        <v>74</v>
      </c>
      <c r="BK152" s="107">
        <f>ROUND(I152*H152,2)</f>
        <v>0</v>
      </c>
      <c r="BL152" s="13" t="s">
        <v>111</v>
      </c>
      <c r="BM152" s="106" t="s">
        <v>228</v>
      </c>
    </row>
    <row r="153" spans="2:65" s="1" customFormat="1">
      <c r="B153" s="255"/>
      <c r="C153" s="257"/>
      <c r="D153" s="263" t="s">
        <v>114</v>
      </c>
      <c r="E153" s="257"/>
      <c r="F153" s="264" t="s">
        <v>227</v>
      </c>
      <c r="G153" s="257"/>
      <c r="H153" s="257"/>
      <c r="J153" s="257"/>
      <c r="L153" s="25"/>
      <c r="M153" s="108"/>
      <c r="T153" s="45"/>
      <c r="AT153" s="13" t="s">
        <v>114</v>
      </c>
      <c r="AU153" s="13" t="s">
        <v>66</v>
      </c>
    </row>
    <row r="154" spans="2:65" s="1" customFormat="1" ht="19.5">
      <c r="B154" s="255"/>
      <c r="C154" s="257"/>
      <c r="D154" s="263" t="s">
        <v>116</v>
      </c>
      <c r="E154" s="257"/>
      <c r="F154" s="265" t="s">
        <v>209</v>
      </c>
      <c r="G154" s="257"/>
      <c r="H154" s="257"/>
      <c r="J154" s="257"/>
      <c r="L154" s="25"/>
      <c r="M154" s="108"/>
      <c r="T154" s="45"/>
      <c r="AT154" s="13" t="s">
        <v>116</v>
      </c>
      <c r="AU154" s="13" t="s">
        <v>66</v>
      </c>
    </row>
    <row r="155" spans="2:65" s="1" customFormat="1" ht="24.2" customHeight="1">
      <c r="B155" s="255"/>
      <c r="C155" s="266" t="s">
        <v>229</v>
      </c>
      <c r="D155" s="266" t="s">
        <v>124</v>
      </c>
      <c r="E155" s="267" t="s">
        <v>230</v>
      </c>
      <c r="F155" s="268" t="s">
        <v>231</v>
      </c>
      <c r="G155" s="269" t="s">
        <v>109</v>
      </c>
      <c r="H155" s="270">
        <v>1</v>
      </c>
      <c r="I155" s="110">
        <v>0</v>
      </c>
      <c r="J155" s="274">
        <f>ROUND(I155*H155,2)</f>
        <v>0</v>
      </c>
      <c r="K155" s="109" t="s">
        <v>110</v>
      </c>
      <c r="L155" s="111"/>
      <c r="M155" s="112" t="s">
        <v>3</v>
      </c>
      <c r="N155" s="113" t="s">
        <v>37</v>
      </c>
      <c r="O155" s="104">
        <v>0</v>
      </c>
      <c r="P155" s="104">
        <f>O155*H155</f>
        <v>0</v>
      </c>
      <c r="Q155" s="104">
        <v>0</v>
      </c>
      <c r="R155" s="104">
        <f>Q155*H155</f>
        <v>0</v>
      </c>
      <c r="S155" s="104">
        <v>0</v>
      </c>
      <c r="T155" s="105">
        <f>S155*H155</f>
        <v>0</v>
      </c>
      <c r="AR155" s="106" t="s">
        <v>127</v>
      </c>
      <c r="AT155" s="106" t="s">
        <v>124</v>
      </c>
      <c r="AU155" s="106" t="s">
        <v>66</v>
      </c>
      <c r="AY155" s="13" t="s">
        <v>112</v>
      </c>
      <c r="BE155" s="107">
        <f>IF(N155="základní",J155,0)</f>
        <v>0</v>
      </c>
      <c r="BF155" s="107">
        <f>IF(N155="snížená",J155,0)</f>
        <v>0</v>
      </c>
      <c r="BG155" s="107">
        <f>IF(N155="zákl. přenesená",J155,0)</f>
        <v>0</v>
      </c>
      <c r="BH155" s="107">
        <f>IF(N155="sníž. přenesená",J155,0)</f>
        <v>0</v>
      </c>
      <c r="BI155" s="107">
        <f>IF(N155="nulová",J155,0)</f>
        <v>0</v>
      </c>
      <c r="BJ155" s="13" t="s">
        <v>74</v>
      </c>
      <c r="BK155" s="107">
        <f>ROUND(I155*H155,2)</f>
        <v>0</v>
      </c>
      <c r="BL155" s="13" t="s">
        <v>111</v>
      </c>
      <c r="BM155" s="106" t="s">
        <v>232</v>
      </c>
    </row>
    <row r="156" spans="2:65" s="1" customFormat="1">
      <c r="B156" s="255"/>
      <c r="C156" s="257"/>
      <c r="D156" s="263" t="s">
        <v>114</v>
      </c>
      <c r="E156" s="257"/>
      <c r="F156" s="264" t="s">
        <v>231</v>
      </c>
      <c r="G156" s="257"/>
      <c r="H156" s="257"/>
      <c r="J156" s="257"/>
      <c r="L156" s="25"/>
      <c r="M156" s="108"/>
      <c r="T156" s="45"/>
      <c r="AT156" s="13" t="s">
        <v>114</v>
      </c>
      <c r="AU156" s="13" t="s">
        <v>66</v>
      </c>
    </row>
    <row r="157" spans="2:65" s="1" customFormat="1" ht="19.5">
      <c r="B157" s="255"/>
      <c r="C157" s="257"/>
      <c r="D157" s="263" t="s">
        <v>116</v>
      </c>
      <c r="E157" s="257"/>
      <c r="F157" s="265" t="s">
        <v>209</v>
      </c>
      <c r="G157" s="257"/>
      <c r="H157" s="257"/>
      <c r="J157" s="257"/>
      <c r="L157" s="25"/>
      <c r="M157" s="108"/>
      <c r="T157" s="45"/>
      <c r="AT157" s="13" t="s">
        <v>116</v>
      </c>
      <c r="AU157" s="13" t="s">
        <v>66</v>
      </c>
    </row>
    <row r="158" spans="2:65" s="1" customFormat="1" ht="24.2" customHeight="1">
      <c r="B158" s="255"/>
      <c r="C158" s="266" t="s">
        <v>233</v>
      </c>
      <c r="D158" s="266" t="s">
        <v>124</v>
      </c>
      <c r="E158" s="267" t="s">
        <v>234</v>
      </c>
      <c r="F158" s="268" t="s">
        <v>235</v>
      </c>
      <c r="G158" s="269" t="s">
        <v>109</v>
      </c>
      <c r="H158" s="270">
        <v>3</v>
      </c>
      <c r="I158" s="110">
        <v>0</v>
      </c>
      <c r="J158" s="274">
        <f>ROUND(I158*H158,2)</f>
        <v>0</v>
      </c>
      <c r="K158" s="109" t="s">
        <v>110</v>
      </c>
      <c r="L158" s="111"/>
      <c r="M158" s="112" t="s">
        <v>3</v>
      </c>
      <c r="N158" s="113" t="s">
        <v>37</v>
      </c>
      <c r="O158" s="104">
        <v>0</v>
      </c>
      <c r="P158" s="104">
        <f>O158*H158</f>
        <v>0</v>
      </c>
      <c r="Q158" s="104">
        <v>0</v>
      </c>
      <c r="R158" s="104">
        <f>Q158*H158</f>
        <v>0</v>
      </c>
      <c r="S158" s="104">
        <v>0</v>
      </c>
      <c r="T158" s="105">
        <f>S158*H158</f>
        <v>0</v>
      </c>
      <c r="AR158" s="106" t="s">
        <v>127</v>
      </c>
      <c r="AT158" s="106" t="s">
        <v>124</v>
      </c>
      <c r="AU158" s="106" t="s">
        <v>66</v>
      </c>
      <c r="AY158" s="13" t="s">
        <v>112</v>
      </c>
      <c r="BE158" s="107">
        <f>IF(N158="základní",J158,0)</f>
        <v>0</v>
      </c>
      <c r="BF158" s="107">
        <f>IF(N158="snížená",J158,0)</f>
        <v>0</v>
      </c>
      <c r="BG158" s="107">
        <f>IF(N158="zákl. přenesená",J158,0)</f>
        <v>0</v>
      </c>
      <c r="BH158" s="107">
        <f>IF(N158="sníž. přenesená",J158,0)</f>
        <v>0</v>
      </c>
      <c r="BI158" s="107">
        <f>IF(N158="nulová",J158,0)</f>
        <v>0</v>
      </c>
      <c r="BJ158" s="13" t="s">
        <v>74</v>
      </c>
      <c r="BK158" s="107">
        <f>ROUND(I158*H158,2)</f>
        <v>0</v>
      </c>
      <c r="BL158" s="13" t="s">
        <v>111</v>
      </c>
      <c r="BM158" s="106" t="s">
        <v>236</v>
      </c>
    </row>
    <row r="159" spans="2:65" s="1" customFormat="1">
      <c r="B159" s="255"/>
      <c r="C159" s="257"/>
      <c r="D159" s="263" t="s">
        <v>114</v>
      </c>
      <c r="E159" s="257"/>
      <c r="F159" s="264" t="s">
        <v>235</v>
      </c>
      <c r="G159" s="257"/>
      <c r="H159" s="257"/>
      <c r="J159" s="257"/>
      <c r="L159" s="25"/>
      <c r="M159" s="108"/>
      <c r="T159" s="45"/>
      <c r="AT159" s="13" t="s">
        <v>114</v>
      </c>
      <c r="AU159" s="13" t="s">
        <v>66</v>
      </c>
    </row>
    <row r="160" spans="2:65" s="1" customFormat="1" ht="19.5">
      <c r="B160" s="255"/>
      <c r="C160" s="257"/>
      <c r="D160" s="263" t="s">
        <v>116</v>
      </c>
      <c r="E160" s="257"/>
      <c r="F160" s="265" t="s">
        <v>209</v>
      </c>
      <c r="G160" s="257"/>
      <c r="H160" s="257"/>
      <c r="J160" s="257"/>
      <c r="L160" s="25"/>
      <c r="M160" s="108"/>
      <c r="T160" s="45"/>
      <c r="AT160" s="13" t="s">
        <v>116</v>
      </c>
      <c r="AU160" s="13" t="s">
        <v>66</v>
      </c>
    </row>
    <row r="161" spans="2:65" s="1" customFormat="1" ht="24.2" customHeight="1">
      <c r="B161" s="255"/>
      <c r="C161" s="266" t="s">
        <v>237</v>
      </c>
      <c r="D161" s="266" t="s">
        <v>124</v>
      </c>
      <c r="E161" s="267" t="s">
        <v>238</v>
      </c>
      <c r="F161" s="268" t="s">
        <v>239</v>
      </c>
      <c r="G161" s="269" t="s">
        <v>109</v>
      </c>
      <c r="H161" s="270">
        <v>1</v>
      </c>
      <c r="I161" s="110">
        <v>0</v>
      </c>
      <c r="J161" s="274">
        <f>ROUND(I161*H161,2)</f>
        <v>0</v>
      </c>
      <c r="K161" s="109" t="s">
        <v>110</v>
      </c>
      <c r="L161" s="111"/>
      <c r="M161" s="112" t="s">
        <v>3</v>
      </c>
      <c r="N161" s="113" t="s">
        <v>37</v>
      </c>
      <c r="O161" s="104">
        <v>0</v>
      </c>
      <c r="P161" s="104">
        <f>O161*H161</f>
        <v>0</v>
      </c>
      <c r="Q161" s="104">
        <v>0</v>
      </c>
      <c r="R161" s="104">
        <f>Q161*H161</f>
        <v>0</v>
      </c>
      <c r="S161" s="104">
        <v>0</v>
      </c>
      <c r="T161" s="105">
        <f>S161*H161</f>
        <v>0</v>
      </c>
      <c r="AR161" s="106" t="s">
        <v>127</v>
      </c>
      <c r="AT161" s="106" t="s">
        <v>124</v>
      </c>
      <c r="AU161" s="106" t="s">
        <v>66</v>
      </c>
      <c r="AY161" s="13" t="s">
        <v>112</v>
      </c>
      <c r="BE161" s="107">
        <f>IF(N161="základní",J161,0)</f>
        <v>0</v>
      </c>
      <c r="BF161" s="107">
        <f>IF(N161="snížená",J161,0)</f>
        <v>0</v>
      </c>
      <c r="BG161" s="107">
        <f>IF(N161="zákl. přenesená",J161,0)</f>
        <v>0</v>
      </c>
      <c r="BH161" s="107">
        <f>IF(N161="sníž. přenesená",J161,0)</f>
        <v>0</v>
      </c>
      <c r="BI161" s="107">
        <f>IF(N161="nulová",J161,0)</f>
        <v>0</v>
      </c>
      <c r="BJ161" s="13" t="s">
        <v>74</v>
      </c>
      <c r="BK161" s="107">
        <f>ROUND(I161*H161,2)</f>
        <v>0</v>
      </c>
      <c r="BL161" s="13" t="s">
        <v>111</v>
      </c>
      <c r="BM161" s="106" t="s">
        <v>240</v>
      </c>
    </row>
    <row r="162" spans="2:65" s="1" customFormat="1">
      <c r="B162" s="255"/>
      <c r="C162" s="257"/>
      <c r="D162" s="263" t="s">
        <v>114</v>
      </c>
      <c r="E162" s="257"/>
      <c r="F162" s="264" t="s">
        <v>239</v>
      </c>
      <c r="G162" s="257"/>
      <c r="H162" s="257"/>
      <c r="J162" s="257"/>
      <c r="L162" s="25"/>
      <c r="M162" s="108"/>
      <c r="T162" s="45"/>
      <c r="AT162" s="13" t="s">
        <v>114</v>
      </c>
      <c r="AU162" s="13" t="s">
        <v>66</v>
      </c>
    </row>
    <row r="163" spans="2:65" s="1" customFormat="1" ht="19.5">
      <c r="B163" s="255"/>
      <c r="C163" s="257"/>
      <c r="D163" s="263" t="s">
        <v>116</v>
      </c>
      <c r="E163" s="257"/>
      <c r="F163" s="265" t="s">
        <v>209</v>
      </c>
      <c r="G163" s="257"/>
      <c r="H163" s="257"/>
      <c r="J163" s="257"/>
      <c r="L163" s="25"/>
      <c r="M163" s="108"/>
      <c r="T163" s="45"/>
      <c r="AT163" s="13" t="s">
        <v>116</v>
      </c>
      <c r="AU163" s="13" t="s">
        <v>66</v>
      </c>
    </row>
    <row r="164" spans="2:65" s="1" customFormat="1" ht="16.5" customHeight="1">
      <c r="B164" s="255"/>
      <c r="C164" s="258" t="s">
        <v>241</v>
      </c>
      <c r="D164" s="258" t="s">
        <v>106</v>
      </c>
      <c r="E164" s="259" t="s">
        <v>242</v>
      </c>
      <c r="F164" s="260" t="s">
        <v>243</v>
      </c>
      <c r="G164" s="261" t="s">
        <v>109</v>
      </c>
      <c r="H164" s="262">
        <v>1</v>
      </c>
      <c r="I164" s="101">
        <v>0</v>
      </c>
      <c r="J164" s="273">
        <f>ROUND(I164*H164,2)</f>
        <v>0</v>
      </c>
      <c r="K164" s="100" t="s">
        <v>110</v>
      </c>
      <c r="L164" s="25"/>
      <c r="M164" s="102" t="s">
        <v>3</v>
      </c>
      <c r="N164" s="103" t="s">
        <v>37</v>
      </c>
      <c r="O164" s="104">
        <v>0</v>
      </c>
      <c r="P164" s="104">
        <f>O164*H164</f>
        <v>0</v>
      </c>
      <c r="Q164" s="104">
        <v>0</v>
      </c>
      <c r="R164" s="104">
        <f>Q164*H164</f>
        <v>0</v>
      </c>
      <c r="S164" s="104">
        <v>0</v>
      </c>
      <c r="T164" s="105">
        <f>S164*H164</f>
        <v>0</v>
      </c>
      <c r="AR164" s="106" t="s">
        <v>111</v>
      </c>
      <c r="AT164" s="106" t="s">
        <v>106</v>
      </c>
      <c r="AU164" s="106" t="s">
        <v>66</v>
      </c>
      <c r="AY164" s="13" t="s">
        <v>112</v>
      </c>
      <c r="BE164" s="107">
        <f>IF(N164="základní",J164,0)</f>
        <v>0</v>
      </c>
      <c r="BF164" s="107">
        <f>IF(N164="snížená",J164,0)</f>
        <v>0</v>
      </c>
      <c r="BG164" s="107">
        <f>IF(N164="zákl. přenesená",J164,0)</f>
        <v>0</v>
      </c>
      <c r="BH164" s="107">
        <f>IF(N164="sníž. přenesená",J164,0)</f>
        <v>0</v>
      </c>
      <c r="BI164" s="107">
        <f>IF(N164="nulová",J164,0)</f>
        <v>0</v>
      </c>
      <c r="BJ164" s="13" t="s">
        <v>74</v>
      </c>
      <c r="BK164" s="107">
        <f>ROUND(I164*H164,2)</f>
        <v>0</v>
      </c>
      <c r="BL164" s="13" t="s">
        <v>111</v>
      </c>
      <c r="BM164" s="106" t="s">
        <v>244</v>
      </c>
    </row>
    <row r="165" spans="2:65" s="1" customFormat="1">
      <c r="B165" s="255"/>
      <c r="C165" s="257"/>
      <c r="D165" s="263" t="s">
        <v>114</v>
      </c>
      <c r="E165" s="257"/>
      <c r="F165" s="264" t="s">
        <v>245</v>
      </c>
      <c r="G165" s="257"/>
      <c r="H165" s="257"/>
      <c r="J165" s="257"/>
      <c r="L165" s="25"/>
      <c r="M165" s="108"/>
      <c r="T165" s="45"/>
      <c r="AT165" s="13" t="s">
        <v>114</v>
      </c>
      <c r="AU165" s="13" t="s">
        <v>66</v>
      </c>
    </row>
    <row r="166" spans="2:65" s="1" customFormat="1" ht="19.5">
      <c r="B166" s="255"/>
      <c r="C166" s="257"/>
      <c r="D166" s="263" t="s">
        <v>116</v>
      </c>
      <c r="E166" s="257"/>
      <c r="F166" s="265" t="s">
        <v>209</v>
      </c>
      <c r="G166" s="257"/>
      <c r="H166" s="257"/>
      <c r="J166" s="257"/>
      <c r="L166" s="25"/>
      <c r="M166" s="108"/>
      <c r="T166" s="45"/>
      <c r="AT166" s="13" t="s">
        <v>116</v>
      </c>
      <c r="AU166" s="13" t="s">
        <v>66</v>
      </c>
    </row>
    <row r="167" spans="2:65" s="1" customFormat="1" ht="24.2" customHeight="1">
      <c r="B167" s="255"/>
      <c r="C167" s="266" t="s">
        <v>246</v>
      </c>
      <c r="D167" s="266" t="s">
        <v>124</v>
      </c>
      <c r="E167" s="267" t="s">
        <v>247</v>
      </c>
      <c r="F167" s="268" t="s">
        <v>248</v>
      </c>
      <c r="G167" s="269" t="s">
        <v>109</v>
      </c>
      <c r="H167" s="270">
        <v>1</v>
      </c>
      <c r="I167" s="110">
        <v>0</v>
      </c>
      <c r="J167" s="274">
        <f>ROUND(I167*H167,2)</f>
        <v>0</v>
      </c>
      <c r="K167" s="109" t="s">
        <v>110</v>
      </c>
      <c r="L167" s="111"/>
      <c r="M167" s="112" t="s">
        <v>3</v>
      </c>
      <c r="N167" s="113" t="s">
        <v>37</v>
      </c>
      <c r="O167" s="104">
        <v>0</v>
      </c>
      <c r="P167" s="104">
        <f>O167*H167</f>
        <v>0</v>
      </c>
      <c r="Q167" s="104">
        <v>0</v>
      </c>
      <c r="R167" s="104">
        <f>Q167*H167</f>
        <v>0</v>
      </c>
      <c r="S167" s="104">
        <v>0</v>
      </c>
      <c r="T167" s="105">
        <f>S167*H167</f>
        <v>0</v>
      </c>
      <c r="AR167" s="106" t="s">
        <v>127</v>
      </c>
      <c r="AT167" s="106" t="s">
        <v>124</v>
      </c>
      <c r="AU167" s="106" t="s">
        <v>66</v>
      </c>
      <c r="AY167" s="13" t="s">
        <v>112</v>
      </c>
      <c r="BE167" s="107">
        <f>IF(N167="základní",J167,0)</f>
        <v>0</v>
      </c>
      <c r="BF167" s="107">
        <f>IF(N167="snížená",J167,0)</f>
        <v>0</v>
      </c>
      <c r="BG167" s="107">
        <f>IF(N167="zákl. přenesená",J167,0)</f>
        <v>0</v>
      </c>
      <c r="BH167" s="107">
        <f>IF(N167="sníž. přenesená",J167,0)</f>
        <v>0</v>
      </c>
      <c r="BI167" s="107">
        <f>IF(N167="nulová",J167,0)</f>
        <v>0</v>
      </c>
      <c r="BJ167" s="13" t="s">
        <v>74</v>
      </c>
      <c r="BK167" s="107">
        <f>ROUND(I167*H167,2)</f>
        <v>0</v>
      </c>
      <c r="BL167" s="13" t="s">
        <v>111</v>
      </c>
      <c r="BM167" s="106" t="s">
        <v>249</v>
      </c>
    </row>
    <row r="168" spans="2:65" s="1" customFormat="1" ht="19.5">
      <c r="B168" s="255"/>
      <c r="C168" s="257"/>
      <c r="D168" s="263" t="s">
        <v>114</v>
      </c>
      <c r="E168" s="257"/>
      <c r="F168" s="264" t="s">
        <v>248</v>
      </c>
      <c r="G168" s="257"/>
      <c r="H168" s="257"/>
      <c r="J168" s="257"/>
      <c r="L168" s="25"/>
      <c r="M168" s="108"/>
      <c r="T168" s="45"/>
      <c r="AT168" s="13" t="s">
        <v>114</v>
      </c>
      <c r="AU168" s="13" t="s">
        <v>66</v>
      </c>
    </row>
    <row r="169" spans="2:65" s="1" customFormat="1" ht="19.5">
      <c r="B169" s="255"/>
      <c r="C169" s="257"/>
      <c r="D169" s="263" t="s">
        <v>116</v>
      </c>
      <c r="E169" s="257"/>
      <c r="F169" s="265" t="s">
        <v>209</v>
      </c>
      <c r="G169" s="257"/>
      <c r="H169" s="257"/>
      <c r="J169" s="257"/>
      <c r="L169" s="25"/>
      <c r="M169" s="108"/>
      <c r="T169" s="45"/>
      <c r="AT169" s="13" t="s">
        <v>116</v>
      </c>
      <c r="AU169" s="13" t="s">
        <v>66</v>
      </c>
    </row>
    <row r="170" spans="2:65" s="1" customFormat="1" ht="16.5" customHeight="1">
      <c r="B170" s="255"/>
      <c r="C170" s="258" t="s">
        <v>250</v>
      </c>
      <c r="D170" s="258" t="s">
        <v>106</v>
      </c>
      <c r="E170" s="259" t="s">
        <v>251</v>
      </c>
      <c r="F170" s="260" t="s">
        <v>252</v>
      </c>
      <c r="G170" s="261" t="s">
        <v>109</v>
      </c>
      <c r="H170" s="262">
        <v>3</v>
      </c>
      <c r="I170" s="101">
        <v>0</v>
      </c>
      <c r="J170" s="273">
        <f>ROUND(I170*H170,2)</f>
        <v>0</v>
      </c>
      <c r="K170" s="100" t="s">
        <v>110</v>
      </c>
      <c r="L170" s="25"/>
      <c r="M170" s="102" t="s">
        <v>3</v>
      </c>
      <c r="N170" s="103" t="s">
        <v>37</v>
      </c>
      <c r="O170" s="104">
        <v>0</v>
      </c>
      <c r="P170" s="104">
        <f>O170*H170</f>
        <v>0</v>
      </c>
      <c r="Q170" s="104">
        <v>0</v>
      </c>
      <c r="R170" s="104">
        <f>Q170*H170</f>
        <v>0</v>
      </c>
      <c r="S170" s="104">
        <v>0</v>
      </c>
      <c r="T170" s="105">
        <f>S170*H170</f>
        <v>0</v>
      </c>
      <c r="AR170" s="106" t="s">
        <v>111</v>
      </c>
      <c r="AT170" s="106" t="s">
        <v>106</v>
      </c>
      <c r="AU170" s="106" t="s">
        <v>66</v>
      </c>
      <c r="AY170" s="13" t="s">
        <v>112</v>
      </c>
      <c r="BE170" s="107">
        <f>IF(N170="základní",J170,0)</f>
        <v>0</v>
      </c>
      <c r="BF170" s="107">
        <f>IF(N170="snížená",J170,0)</f>
        <v>0</v>
      </c>
      <c r="BG170" s="107">
        <f>IF(N170="zákl. přenesená",J170,0)</f>
        <v>0</v>
      </c>
      <c r="BH170" s="107">
        <f>IF(N170="sníž. přenesená",J170,0)</f>
        <v>0</v>
      </c>
      <c r="BI170" s="107">
        <f>IF(N170="nulová",J170,0)</f>
        <v>0</v>
      </c>
      <c r="BJ170" s="13" t="s">
        <v>74</v>
      </c>
      <c r="BK170" s="107">
        <f>ROUND(I170*H170,2)</f>
        <v>0</v>
      </c>
      <c r="BL170" s="13" t="s">
        <v>111</v>
      </c>
      <c r="BM170" s="106" t="s">
        <v>253</v>
      </c>
    </row>
    <row r="171" spans="2:65" s="1" customFormat="1">
      <c r="B171" s="255"/>
      <c r="C171" s="257"/>
      <c r="D171" s="263" t="s">
        <v>114</v>
      </c>
      <c r="E171" s="257"/>
      <c r="F171" s="264" t="s">
        <v>254</v>
      </c>
      <c r="G171" s="257"/>
      <c r="H171" s="257"/>
      <c r="J171" s="257"/>
      <c r="L171" s="25"/>
      <c r="M171" s="108"/>
      <c r="T171" s="45"/>
      <c r="AT171" s="13" t="s">
        <v>114</v>
      </c>
      <c r="AU171" s="13" t="s">
        <v>66</v>
      </c>
    </row>
    <row r="172" spans="2:65" s="1" customFormat="1" ht="19.5">
      <c r="B172" s="255"/>
      <c r="C172" s="257"/>
      <c r="D172" s="263" t="s">
        <v>116</v>
      </c>
      <c r="E172" s="257"/>
      <c r="F172" s="265" t="s">
        <v>209</v>
      </c>
      <c r="G172" s="257"/>
      <c r="H172" s="257"/>
      <c r="J172" s="257"/>
      <c r="L172" s="25"/>
      <c r="M172" s="108"/>
      <c r="T172" s="45"/>
      <c r="AT172" s="13" t="s">
        <v>116</v>
      </c>
      <c r="AU172" s="13" t="s">
        <v>66</v>
      </c>
    </row>
    <row r="173" spans="2:65" s="1" customFormat="1" ht="24.2" customHeight="1">
      <c r="B173" s="255"/>
      <c r="C173" s="266" t="s">
        <v>255</v>
      </c>
      <c r="D173" s="266" t="s">
        <v>124</v>
      </c>
      <c r="E173" s="267" t="s">
        <v>256</v>
      </c>
      <c r="F173" s="268" t="s">
        <v>257</v>
      </c>
      <c r="G173" s="269" t="s">
        <v>109</v>
      </c>
      <c r="H173" s="270">
        <v>3</v>
      </c>
      <c r="I173" s="110">
        <v>0</v>
      </c>
      <c r="J173" s="274">
        <f>ROUND(I173*H173,2)</f>
        <v>0</v>
      </c>
      <c r="K173" s="109" t="s">
        <v>110</v>
      </c>
      <c r="L173" s="111"/>
      <c r="M173" s="112" t="s">
        <v>3</v>
      </c>
      <c r="N173" s="113" t="s">
        <v>37</v>
      </c>
      <c r="O173" s="104">
        <v>0</v>
      </c>
      <c r="P173" s="104">
        <f>O173*H173</f>
        <v>0</v>
      </c>
      <c r="Q173" s="104">
        <v>0</v>
      </c>
      <c r="R173" s="104">
        <f>Q173*H173</f>
        <v>0</v>
      </c>
      <c r="S173" s="104">
        <v>0</v>
      </c>
      <c r="T173" s="105">
        <f>S173*H173</f>
        <v>0</v>
      </c>
      <c r="AR173" s="106" t="s">
        <v>127</v>
      </c>
      <c r="AT173" s="106" t="s">
        <v>124</v>
      </c>
      <c r="AU173" s="106" t="s">
        <v>66</v>
      </c>
      <c r="AY173" s="13" t="s">
        <v>112</v>
      </c>
      <c r="BE173" s="107">
        <f>IF(N173="základní",J173,0)</f>
        <v>0</v>
      </c>
      <c r="BF173" s="107">
        <f>IF(N173="snížená",J173,0)</f>
        <v>0</v>
      </c>
      <c r="BG173" s="107">
        <f>IF(N173="zákl. přenesená",J173,0)</f>
        <v>0</v>
      </c>
      <c r="BH173" s="107">
        <f>IF(N173="sníž. přenesená",J173,0)</f>
        <v>0</v>
      </c>
      <c r="BI173" s="107">
        <f>IF(N173="nulová",J173,0)</f>
        <v>0</v>
      </c>
      <c r="BJ173" s="13" t="s">
        <v>74</v>
      </c>
      <c r="BK173" s="107">
        <f>ROUND(I173*H173,2)</f>
        <v>0</v>
      </c>
      <c r="BL173" s="13" t="s">
        <v>111</v>
      </c>
      <c r="BM173" s="106" t="s">
        <v>258</v>
      </c>
    </row>
    <row r="174" spans="2:65" s="1" customFormat="1">
      <c r="B174" s="255"/>
      <c r="C174" s="257"/>
      <c r="D174" s="263" t="s">
        <v>114</v>
      </c>
      <c r="E174" s="257"/>
      <c r="F174" s="264" t="s">
        <v>257</v>
      </c>
      <c r="G174" s="257"/>
      <c r="H174" s="257"/>
      <c r="J174" s="257"/>
      <c r="L174" s="25"/>
      <c r="M174" s="108"/>
      <c r="T174" s="45"/>
      <c r="AT174" s="13" t="s">
        <v>114</v>
      </c>
      <c r="AU174" s="13" t="s">
        <v>66</v>
      </c>
    </row>
    <row r="175" spans="2:65" s="1" customFormat="1" ht="19.5">
      <c r="B175" s="255"/>
      <c r="C175" s="257"/>
      <c r="D175" s="263" t="s">
        <v>116</v>
      </c>
      <c r="E175" s="257"/>
      <c r="F175" s="265" t="s">
        <v>209</v>
      </c>
      <c r="G175" s="257"/>
      <c r="H175" s="257"/>
      <c r="J175" s="257"/>
      <c r="L175" s="25"/>
      <c r="M175" s="108"/>
      <c r="T175" s="45"/>
      <c r="AT175" s="13" t="s">
        <v>116</v>
      </c>
      <c r="AU175" s="13" t="s">
        <v>66</v>
      </c>
    </row>
    <row r="176" spans="2:65" s="1" customFormat="1" ht="21.75" customHeight="1">
      <c r="B176" s="255"/>
      <c r="C176" s="258" t="s">
        <v>259</v>
      </c>
      <c r="D176" s="258" t="s">
        <v>106</v>
      </c>
      <c r="E176" s="259" t="s">
        <v>260</v>
      </c>
      <c r="F176" s="260" t="s">
        <v>261</v>
      </c>
      <c r="G176" s="261" t="s">
        <v>109</v>
      </c>
      <c r="H176" s="262">
        <v>2</v>
      </c>
      <c r="I176" s="101">
        <v>0</v>
      </c>
      <c r="J176" s="273">
        <f>ROUND(I176*H176,2)</f>
        <v>0</v>
      </c>
      <c r="K176" s="100" t="s">
        <v>110</v>
      </c>
      <c r="L176" s="25"/>
      <c r="M176" s="102" t="s">
        <v>3</v>
      </c>
      <c r="N176" s="103" t="s">
        <v>37</v>
      </c>
      <c r="O176" s="104">
        <v>0</v>
      </c>
      <c r="P176" s="104">
        <f>O176*H176</f>
        <v>0</v>
      </c>
      <c r="Q176" s="104">
        <v>0</v>
      </c>
      <c r="R176" s="104">
        <f>Q176*H176</f>
        <v>0</v>
      </c>
      <c r="S176" s="104">
        <v>0</v>
      </c>
      <c r="T176" s="105">
        <f>S176*H176</f>
        <v>0</v>
      </c>
      <c r="AR176" s="106" t="s">
        <v>111</v>
      </c>
      <c r="AT176" s="106" t="s">
        <v>106</v>
      </c>
      <c r="AU176" s="106" t="s">
        <v>66</v>
      </c>
      <c r="AY176" s="13" t="s">
        <v>112</v>
      </c>
      <c r="BE176" s="107">
        <f>IF(N176="základní",J176,0)</f>
        <v>0</v>
      </c>
      <c r="BF176" s="107">
        <f>IF(N176="snížená",J176,0)</f>
        <v>0</v>
      </c>
      <c r="BG176" s="107">
        <f>IF(N176="zákl. přenesená",J176,0)</f>
        <v>0</v>
      </c>
      <c r="BH176" s="107">
        <f>IF(N176="sníž. přenesená",J176,0)</f>
        <v>0</v>
      </c>
      <c r="BI176" s="107">
        <f>IF(N176="nulová",J176,0)</f>
        <v>0</v>
      </c>
      <c r="BJ176" s="13" t="s">
        <v>74</v>
      </c>
      <c r="BK176" s="107">
        <f>ROUND(I176*H176,2)</f>
        <v>0</v>
      </c>
      <c r="BL176" s="13" t="s">
        <v>111</v>
      </c>
      <c r="BM176" s="106" t="s">
        <v>262</v>
      </c>
    </row>
    <row r="177" spans="2:65" s="1" customFormat="1">
      <c r="B177" s="255"/>
      <c r="C177" s="257"/>
      <c r="D177" s="263" t="s">
        <v>114</v>
      </c>
      <c r="E177" s="257"/>
      <c r="F177" s="264" t="s">
        <v>261</v>
      </c>
      <c r="G177" s="257"/>
      <c r="H177" s="257"/>
      <c r="J177" s="257"/>
      <c r="L177" s="25"/>
      <c r="M177" s="108"/>
      <c r="T177" s="45"/>
      <c r="AT177" s="13" t="s">
        <v>114</v>
      </c>
      <c r="AU177" s="13" t="s">
        <v>66</v>
      </c>
    </row>
    <row r="178" spans="2:65" s="1" customFormat="1" ht="21.75" customHeight="1">
      <c r="B178" s="255"/>
      <c r="C178" s="266" t="s">
        <v>263</v>
      </c>
      <c r="D178" s="266" t="s">
        <v>124</v>
      </c>
      <c r="E178" s="267" t="s">
        <v>264</v>
      </c>
      <c r="F178" s="268" t="s">
        <v>265</v>
      </c>
      <c r="G178" s="269" t="s">
        <v>109</v>
      </c>
      <c r="H178" s="270">
        <v>2</v>
      </c>
      <c r="I178" s="110">
        <v>0</v>
      </c>
      <c r="J178" s="274">
        <f>ROUND(I178*H178,2)</f>
        <v>0</v>
      </c>
      <c r="K178" s="109" t="s">
        <v>110</v>
      </c>
      <c r="L178" s="111"/>
      <c r="M178" s="112" t="s">
        <v>3</v>
      </c>
      <c r="N178" s="113" t="s">
        <v>37</v>
      </c>
      <c r="O178" s="104">
        <v>0</v>
      </c>
      <c r="P178" s="104">
        <f>O178*H178</f>
        <v>0</v>
      </c>
      <c r="Q178" s="104">
        <v>0</v>
      </c>
      <c r="R178" s="104">
        <f>Q178*H178</f>
        <v>0</v>
      </c>
      <c r="S178" s="104">
        <v>0</v>
      </c>
      <c r="T178" s="105">
        <f>S178*H178</f>
        <v>0</v>
      </c>
      <c r="AR178" s="106" t="s">
        <v>127</v>
      </c>
      <c r="AT178" s="106" t="s">
        <v>124</v>
      </c>
      <c r="AU178" s="106" t="s">
        <v>66</v>
      </c>
      <c r="AY178" s="13" t="s">
        <v>112</v>
      </c>
      <c r="BE178" s="107">
        <f>IF(N178="základní",J178,0)</f>
        <v>0</v>
      </c>
      <c r="BF178" s="107">
        <f>IF(N178="snížená",J178,0)</f>
        <v>0</v>
      </c>
      <c r="BG178" s="107">
        <f>IF(N178="zákl. přenesená",J178,0)</f>
        <v>0</v>
      </c>
      <c r="BH178" s="107">
        <f>IF(N178="sníž. přenesená",J178,0)</f>
        <v>0</v>
      </c>
      <c r="BI178" s="107">
        <f>IF(N178="nulová",J178,0)</f>
        <v>0</v>
      </c>
      <c r="BJ178" s="13" t="s">
        <v>74</v>
      </c>
      <c r="BK178" s="107">
        <f>ROUND(I178*H178,2)</f>
        <v>0</v>
      </c>
      <c r="BL178" s="13" t="s">
        <v>111</v>
      </c>
      <c r="BM178" s="106" t="s">
        <v>266</v>
      </c>
    </row>
    <row r="179" spans="2:65" s="1" customFormat="1">
      <c r="B179" s="255"/>
      <c r="C179" s="257"/>
      <c r="D179" s="263" t="s">
        <v>114</v>
      </c>
      <c r="E179" s="257"/>
      <c r="F179" s="264" t="s">
        <v>265</v>
      </c>
      <c r="G179" s="257"/>
      <c r="H179" s="257"/>
      <c r="J179" s="257"/>
      <c r="L179" s="25"/>
      <c r="M179" s="108"/>
      <c r="T179" s="45"/>
      <c r="AT179" s="13" t="s">
        <v>114</v>
      </c>
      <c r="AU179" s="13" t="s">
        <v>66</v>
      </c>
    </row>
    <row r="180" spans="2:65" s="1" customFormat="1" ht="16.5" customHeight="1">
      <c r="B180" s="255"/>
      <c r="C180" s="258" t="s">
        <v>267</v>
      </c>
      <c r="D180" s="258" t="s">
        <v>106</v>
      </c>
      <c r="E180" s="259" t="s">
        <v>268</v>
      </c>
      <c r="F180" s="260" t="s">
        <v>269</v>
      </c>
      <c r="G180" s="261" t="s">
        <v>109</v>
      </c>
      <c r="H180" s="262">
        <v>7</v>
      </c>
      <c r="I180" s="101">
        <v>0</v>
      </c>
      <c r="J180" s="273">
        <f>ROUND(I180*H180,2)</f>
        <v>0</v>
      </c>
      <c r="K180" s="100" t="s">
        <v>110</v>
      </c>
      <c r="L180" s="25"/>
      <c r="M180" s="102" t="s">
        <v>3</v>
      </c>
      <c r="N180" s="103" t="s">
        <v>37</v>
      </c>
      <c r="O180" s="104">
        <v>0</v>
      </c>
      <c r="P180" s="104">
        <f>O180*H180</f>
        <v>0</v>
      </c>
      <c r="Q180" s="104">
        <v>0</v>
      </c>
      <c r="R180" s="104">
        <f>Q180*H180</f>
        <v>0</v>
      </c>
      <c r="S180" s="104">
        <v>0</v>
      </c>
      <c r="T180" s="105">
        <f>S180*H180</f>
        <v>0</v>
      </c>
      <c r="AR180" s="106" t="s">
        <v>111</v>
      </c>
      <c r="AT180" s="106" t="s">
        <v>106</v>
      </c>
      <c r="AU180" s="106" t="s">
        <v>66</v>
      </c>
      <c r="AY180" s="13" t="s">
        <v>112</v>
      </c>
      <c r="BE180" s="107">
        <f>IF(N180="základní",J180,0)</f>
        <v>0</v>
      </c>
      <c r="BF180" s="107">
        <f>IF(N180="snížená",J180,0)</f>
        <v>0</v>
      </c>
      <c r="BG180" s="107">
        <f>IF(N180="zákl. přenesená",J180,0)</f>
        <v>0</v>
      </c>
      <c r="BH180" s="107">
        <f>IF(N180="sníž. přenesená",J180,0)</f>
        <v>0</v>
      </c>
      <c r="BI180" s="107">
        <f>IF(N180="nulová",J180,0)</f>
        <v>0</v>
      </c>
      <c r="BJ180" s="13" t="s">
        <v>74</v>
      </c>
      <c r="BK180" s="107">
        <f>ROUND(I180*H180,2)</f>
        <v>0</v>
      </c>
      <c r="BL180" s="13" t="s">
        <v>111</v>
      </c>
      <c r="BM180" s="106" t="s">
        <v>270</v>
      </c>
    </row>
    <row r="181" spans="2:65" s="1" customFormat="1">
      <c r="B181" s="255"/>
      <c r="C181" s="257"/>
      <c r="D181" s="263" t="s">
        <v>114</v>
      </c>
      <c r="E181" s="257"/>
      <c r="F181" s="264" t="s">
        <v>269</v>
      </c>
      <c r="G181" s="257"/>
      <c r="H181" s="257"/>
      <c r="J181" s="257"/>
      <c r="L181" s="25"/>
      <c r="M181" s="108"/>
      <c r="T181" s="45"/>
      <c r="AT181" s="13" t="s">
        <v>114</v>
      </c>
      <c r="AU181" s="13" t="s">
        <v>66</v>
      </c>
    </row>
    <row r="182" spans="2:65" s="1" customFormat="1" ht="29.25">
      <c r="B182" s="255"/>
      <c r="C182" s="257"/>
      <c r="D182" s="263" t="s">
        <v>116</v>
      </c>
      <c r="E182" s="257"/>
      <c r="F182" s="265" t="s">
        <v>271</v>
      </c>
      <c r="G182" s="257"/>
      <c r="H182" s="257"/>
      <c r="J182" s="257"/>
      <c r="L182" s="25"/>
      <c r="M182" s="108"/>
      <c r="T182" s="45"/>
      <c r="AT182" s="13" t="s">
        <v>116</v>
      </c>
      <c r="AU182" s="13" t="s">
        <v>66</v>
      </c>
    </row>
    <row r="183" spans="2:65" s="1" customFormat="1" ht="16.5" customHeight="1">
      <c r="B183" s="255"/>
      <c r="C183" s="266" t="s">
        <v>272</v>
      </c>
      <c r="D183" s="266" t="s">
        <v>124</v>
      </c>
      <c r="E183" s="267" t="s">
        <v>273</v>
      </c>
      <c r="F183" s="268" t="s">
        <v>274</v>
      </c>
      <c r="G183" s="269" t="s">
        <v>109</v>
      </c>
      <c r="H183" s="270">
        <v>2</v>
      </c>
      <c r="I183" s="110">
        <v>0</v>
      </c>
      <c r="J183" s="274">
        <f>ROUND(I183*H183,2)</f>
        <v>0</v>
      </c>
      <c r="K183" s="109" t="s">
        <v>110</v>
      </c>
      <c r="L183" s="111"/>
      <c r="M183" s="112" t="s">
        <v>3</v>
      </c>
      <c r="N183" s="113" t="s">
        <v>37</v>
      </c>
      <c r="O183" s="104">
        <v>0</v>
      </c>
      <c r="P183" s="104">
        <f>O183*H183</f>
        <v>0</v>
      </c>
      <c r="Q183" s="104">
        <v>0</v>
      </c>
      <c r="R183" s="104">
        <f>Q183*H183</f>
        <v>0</v>
      </c>
      <c r="S183" s="104">
        <v>0</v>
      </c>
      <c r="T183" s="105">
        <f>S183*H183</f>
        <v>0</v>
      </c>
      <c r="AR183" s="106" t="s">
        <v>127</v>
      </c>
      <c r="AT183" s="106" t="s">
        <v>124</v>
      </c>
      <c r="AU183" s="106" t="s">
        <v>66</v>
      </c>
      <c r="AY183" s="13" t="s">
        <v>112</v>
      </c>
      <c r="BE183" s="107">
        <f>IF(N183="základní",J183,0)</f>
        <v>0</v>
      </c>
      <c r="BF183" s="107">
        <f>IF(N183="snížená",J183,0)</f>
        <v>0</v>
      </c>
      <c r="BG183" s="107">
        <f>IF(N183="zákl. přenesená",J183,0)</f>
        <v>0</v>
      </c>
      <c r="BH183" s="107">
        <f>IF(N183="sníž. přenesená",J183,0)</f>
        <v>0</v>
      </c>
      <c r="BI183" s="107">
        <f>IF(N183="nulová",J183,0)</f>
        <v>0</v>
      </c>
      <c r="BJ183" s="13" t="s">
        <v>74</v>
      </c>
      <c r="BK183" s="107">
        <f>ROUND(I183*H183,2)</f>
        <v>0</v>
      </c>
      <c r="BL183" s="13" t="s">
        <v>111</v>
      </c>
      <c r="BM183" s="106" t="s">
        <v>275</v>
      </c>
    </row>
    <row r="184" spans="2:65" s="1" customFormat="1">
      <c r="B184" s="255"/>
      <c r="C184" s="257"/>
      <c r="D184" s="263" t="s">
        <v>114</v>
      </c>
      <c r="E184" s="257"/>
      <c r="F184" s="264" t="s">
        <v>274</v>
      </c>
      <c r="G184" s="257"/>
      <c r="H184" s="257"/>
      <c r="J184" s="257"/>
      <c r="L184" s="25"/>
      <c r="M184" s="108"/>
      <c r="T184" s="45"/>
      <c r="AT184" s="13" t="s">
        <v>114</v>
      </c>
      <c r="AU184" s="13" t="s">
        <v>66</v>
      </c>
    </row>
    <row r="185" spans="2:65" s="1" customFormat="1" ht="19.5">
      <c r="B185" s="255"/>
      <c r="C185" s="257"/>
      <c r="D185" s="263" t="s">
        <v>116</v>
      </c>
      <c r="E185" s="257"/>
      <c r="F185" s="265" t="s">
        <v>276</v>
      </c>
      <c r="G185" s="257"/>
      <c r="H185" s="257"/>
      <c r="J185" s="257"/>
      <c r="L185" s="25"/>
      <c r="M185" s="108"/>
      <c r="T185" s="45"/>
      <c r="AT185" s="13" t="s">
        <v>116</v>
      </c>
      <c r="AU185" s="13" t="s">
        <v>66</v>
      </c>
    </row>
    <row r="186" spans="2:65" s="1" customFormat="1" ht="24.2" customHeight="1">
      <c r="B186" s="255"/>
      <c r="C186" s="266" t="s">
        <v>277</v>
      </c>
      <c r="D186" s="266" t="s">
        <v>124</v>
      </c>
      <c r="E186" s="267" t="s">
        <v>278</v>
      </c>
      <c r="F186" s="268" t="s">
        <v>279</v>
      </c>
      <c r="G186" s="269" t="s">
        <v>109</v>
      </c>
      <c r="H186" s="270">
        <v>2</v>
      </c>
      <c r="I186" s="110">
        <v>0</v>
      </c>
      <c r="J186" s="274">
        <f>ROUND(I186*H186,2)</f>
        <v>0</v>
      </c>
      <c r="K186" s="109" t="s">
        <v>110</v>
      </c>
      <c r="L186" s="111"/>
      <c r="M186" s="112" t="s">
        <v>3</v>
      </c>
      <c r="N186" s="113" t="s">
        <v>37</v>
      </c>
      <c r="O186" s="104">
        <v>0</v>
      </c>
      <c r="P186" s="104">
        <f>O186*H186</f>
        <v>0</v>
      </c>
      <c r="Q186" s="104">
        <v>0</v>
      </c>
      <c r="R186" s="104">
        <f>Q186*H186</f>
        <v>0</v>
      </c>
      <c r="S186" s="104">
        <v>0</v>
      </c>
      <c r="T186" s="105">
        <f>S186*H186</f>
        <v>0</v>
      </c>
      <c r="AR186" s="106" t="s">
        <v>127</v>
      </c>
      <c r="AT186" s="106" t="s">
        <v>124</v>
      </c>
      <c r="AU186" s="106" t="s">
        <v>66</v>
      </c>
      <c r="AY186" s="13" t="s">
        <v>112</v>
      </c>
      <c r="BE186" s="107">
        <f>IF(N186="základní",J186,0)</f>
        <v>0</v>
      </c>
      <c r="BF186" s="107">
        <f>IF(N186="snížená",J186,0)</f>
        <v>0</v>
      </c>
      <c r="BG186" s="107">
        <f>IF(N186="zákl. přenesená",J186,0)</f>
        <v>0</v>
      </c>
      <c r="BH186" s="107">
        <f>IF(N186="sníž. přenesená",J186,0)</f>
        <v>0</v>
      </c>
      <c r="BI186" s="107">
        <f>IF(N186="nulová",J186,0)</f>
        <v>0</v>
      </c>
      <c r="BJ186" s="13" t="s">
        <v>74</v>
      </c>
      <c r="BK186" s="107">
        <f>ROUND(I186*H186,2)</f>
        <v>0</v>
      </c>
      <c r="BL186" s="13" t="s">
        <v>111</v>
      </c>
      <c r="BM186" s="106" t="s">
        <v>280</v>
      </c>
    </row>
    <row r="187" spans="2:65" s="1" customFormat="1" ht="19.5">
      <c r="B187" s="255"/>
      <c r="C187" s="257"/>
      <c r="D187" s="263" t="s">
        <v>114</v>
      </c>
      <c r="E187" s="257"/>
      <c r="F187" s="264" t="s">
        <v>279</v>
      </c>
      <c r="G187" s="257"/>
      <c r="H187" s="257"/>
      <c r="J187" s="257"/>
      <c r="L187" s="25"/>
      <c r="M187" s="108"/>
      <c r="T187" s="45"/>
      <c r="AT187" s="13" t="s">
        <v>114</v>
      </c>
      <c r="AU187" s="13" t="s">
        <v>66</v>
      </c>
    </row>
    <row r="188" spans="2:65" s="1" customFormat="1" ht="19.5">
      <c r="B188" s="255"/>
      <c r="C188" s="257"/>
      <c r="D188" s="263" t="s">
        <v>116</v>
      </c>
      <c r="E188" s="257"/>
      <c r="F188" s="265" t="s">
        <v>281</v>
      </c>
      <c r="G188" s="257"/>
      <c r="H188" s="257"/>
      <c r="J188" s="257"/>
      <c r="L188" s="25"/>
      <c r="M188" s="108"/>
      <c r="T188" s="45"/>
      <c r="AT188" s="13" t="s">
        <v>116</v>
      </c>
      <c r="AU188" s="13" t="s">
        <v>66</v>
      </c>
    </row>
    <row r="189" spans="2:65" s="1" customFormat="1" ht="24.2" customHeight="1">
      <c r="B189" s="255"/>
      <c r="C189" s="266" t="s">
        <v>282</v>
      </c>
      <c r="D189" s="266" t="s">
        <v>124</v>
      </c>
      <c r="E189" s="267" t="s">
        <v>283</v>
      </c>
      <c r="F189" s="268" t="s">
        <v>284</v>
      </c>
      <c r="G189" s="269" t="s">
        <v>109</v>
      </c>
      <c r="H189" s="270">
        <v>1</v>
      </c>
      <c r="I189" s="110">
        <v>0</v>
      </c>
      <c r="J189" s="274">
        <f>ROUND(I189*H189,2)</f>
        <v>0</v>
      </c>
      <c r="K189" s="109" t="s">
        <v>110</v>
      </c>
      <c r="L189" s="111"/>
      <c r="M189" s="112" t="s">
        <v>3</v>
      </c>
      <c r="N189" s="113" t="s">
        <v>37</v>
      </c>
      <c r="O189" s="104">
        <v>0</v>
      </c>
      <c r="P189" s="104">
        <f>O189*H189</f>
        <v>0</v>
      </c>
      <c r="Q189" s="104">
        <v>0</v>
      </c>
      <c r="R189" s="104">
        <f>Q189*H189</f>
        <v>0</v>
      </c>
      <c r="S189" s="104">
        <v>0</v>
      </c>
      <c r="T189" s="105">
        <f>S189*H189</f>
        <v>0</v>
      </c>
      <c r="AR189" s="106" t="s">
        <v>127</v>
      </c>
      <c r="AT189" s="106" t="s">
        <v>124</v>
      </c>
      <c r="AU189" s="106" t="s">
        <v>66</v>
      </c>
      <c r="AY189" s="13" t="s">
        <v>112</v>
      </c>
      <c r="BE189" s="107">
        <f>IF(N189="základní",J189,0)</f>
        <v>0</v>
      </c>
      <c r="BF189" s="107">
        <f>IF(N189="snížená",J189,0)</f>
        <v>0</v>
      </c>
      <c r="BG189" s="107">
        <f>IF(N189="zákl. přenesená",J189,0)</f>
        <v>0</v>
      </c>
      <c r="BH189" s="107">
        <f>IF(N189="sníž. přenesená",J189,0)</f>
        <v>0</v>
      </c>
      <c r="BI189" s="107">
        <f>IF(N189="nulová",J189,0)</f>
        <v>0</v>
      </c>
      <c r="BJ189" s="13" t="s">
        <v>74</v>
      </c>
      <c r="BK189" s="107">
        <f>ROUND(I189*H189,2)</f>
        <v>0</v>
      </c>
      <c r="BL189" s="13" t="s">
        <v>111</v>
      </c>
      <c r="BM189" s="106" t="s">
        <v>285</v>
      </c>
    </row>
    <row r="190" spans="2:65" s="1" customFormat="1">
      <c r="B190" s="255"/>
      <c r="C190" s="257"/>
      <c r="D190" s="263" t="s">
        <v>114</v>
      </c>
      <c r="E190" s="257"/>
      <c r="F190" s="264" t="s">
        <v>284</v>
      </c>
      <c r="G190" s="257"/>
      <c r="H190" s="257"/>
      <c r="J190" s="257"/>
      <c r="L190" s="25"/>
      <c r="M190" s="108"/>
      <c r="T190" s="45"/>
      <c r="AT190" s="13" t="s">
        <v>114</v>
      </c>
      <c r="AU190" s="13" t="s">
        <v>66</v>
      </c>
    </row>
    <row r="191" spans="2:65" s="1" customFormat="1" ht="19.5">
      <c r="B191" s="255"/>
      <c r="C191" s="257"/>
      <c r="D191" s="263" t="s">
        <v>116</v>
      </c>
      <c r="E191" s="257"/>
      <c r="F191" s="265" t="s">
        <v>286</v>
      </c>
      <c r="G191" s="257"/>
      <c r="H191" s="257"/>
      <c r="J191" s="257"/>
      <c r="L191" s="25"/>
      <c r="M191" s="108"/>
      <c r="T191" s="45"/>
      <c r="AT191" s="13" t="s">
        <v>116</v>
      </c>
      <c r="AU191" s="13" t="s">
        <v>66</v>
      </c>
    </row>
    <row r="192" spans="2:65" s="1" customFormat="1" ht="16.5" customHeight="1">
      <c r="B192" s="255"/>
      <c r="C192" s="266" t="s">
        <v>287</v>
      </c>
      <c r="D192" s="266" t="s">
        <v>124</v>
      </c>
      <c r="E192" s="267" t="s">
        <v>288</v>
      </c>
      <c r="F192" s="268" t="s">
        <v>289</v>
      </c>
      <c r="G192" s="269" t="s">
        <v>109</v>
      </c>
      <c r="H192" s="270">
        <v>1</v>
      </c>
      <c r="I192" s="110">
        <v>0</v>
      </c>
      <c r="J192" s="274">
        <f>ROUND(I192*H192,2)</f>
        <v>0</v>
      </c>
      <c r="K192" s="109" t="s">
        <v>110</v>
      </c>
      <c r="L192" s="111"/>
      <c r="M192" s="112" t="s">
        <v>3</v>
      </c>
      <c r="N192" s="113" t="s">
        <v>37</v>
      </c>
      <c r="O192" s="104">
        <v>0</v>
      </c>
      <c r="P192" s="104">
        <f>O192*H192</f>
        <v>0</v>
      </c>
      <c r="Q192" s="104">
        <v>0</v>
      </c>
      <c r="R192" s="104">
        <f>Q192*H192</f>
        <v>0</v>
      </c>
      <c r="S192" s="104">
        <v>0</v>
      </c>
      <c r="T192" s="105">
        <f>S192*H192</f>
        <v>0</v>
      </c>
      <c r="AR192" s="106" t="s">
        <v>127</v>
      </c>
      <c r="AT192" s="106" t="s">
        <v>124</v>
      </c>
      <c r="AU192" s="106" t="s">
        <v>66</v>
      </c>
      <c r="AY192" s="13" t="s">
        <v>112</v>
      </c>
      <c r="BE192" s="107">
        <f>IF(N192="základní",J192,0)</f>
        <v>0</v>
      </c>
      <c r="BF192" s="107">
        <f>IF(N192="snížená",J192,0)</f>
        <v>0</v>
      </c>
      <c r="BG192" s="107">
        <f>IF(N192="zákl. přenesená",J192,0)</f>
        <v>0</v>
      </c>
      <c r="BH192" s="107">
        <f>IF(N192="sníž. přenesená",J192,0)</f>
        <v>0</v>
      </c>
      <c r="BI192" s="107">
        <f>IF(N192="nulová",J192,0)</f>
        <v>0</v>
      </c>
      <c r="BJ192" s="13" t="s">
        <v>74</v>
      </c>
      <c r="BK192" s="107">
        <f>ROUND(I192*H192,2)</f>
        <v>0</v>
      </c>
      <c r="BL192" s="13" t="s">
        <v>111</v>
      </c>
      <c r="BM192" s="106" t="s">
        <v>290</v>
      </c>
    </row>
    <row r="193" spans="2:65" s="1" customFormat="1">
      <c r="B193" s="255"/>
      <c r="C193" s="257"/>
      <c r="D193" s="263" t="s">
        <v>114</v>
      </c>
      <c r="E193" s="257"/>
      <c r="F193" s="264" t="s">
        <v>289</v>
      </c>
      <c r="G193" s="257"/>
      <c r="H193" s="257"/>
      <c r="J193" s="257"/>
      <c r="L193" s="25"/>
      <c r="M193" s="108"/>
      <c r="T193" s="45"/>
      <c r="AT193" s="13" t="s">
        <v>114</v>
      </c>
      <c r="AU193" s="13" t="s">
        <v>66</v>
      </c>
    </row>
    <row r="194" spans="2:65" s="1" customFormat="1" ht="19.5">
      <c r="B194" s="255"/>
      <c r="C194" s="257"/>
      <c r="D194" s="263" t="s">
        <v>116</v>
      </c>
      <c r="E194" s="257"/>
      <c r="F194" s="265" t="s">
        <v>291</v>
      </c>
      <c r="G194" s="257"/>
      <c r="H194" s="257"/>
      <c r="J194" s="257"/>
      <c r="L194" s="25"/>
      <c r="M194" s="108"/>
      <c r="T194" s="45"/>
      <c r="AT194" s="13" t="s">
        <v>116</v>
      </c>
      <c r="AU194" s="13" t="s">
        <v>66</v>
      </c>
    </row>
    <row r="195" spans="2:65" s="1" customFormat="1" ht="24.2" customHeight="1">
      <c r="B195" s="255"/>
      <c r="C195" s="266" t="s">
        <v>292</v>
      </c>
      <c r="D195" s="266" t="s">
        <v>124</v>
      </c>
      <c r="E195" s="267" t="s">
        <v>293</v>
      </c>
      <c r="F195" s="268" t="s">
        <v>294</v>
      </c>
      <c r="G195" s="269" t="s">
        <v>109</v>
      </c>
      <c r="H195" s="270">
        <v>1</v>
      </c>
      <c r="I195" s="110">
        <v>0</v>
      </c>
      <c r="J195" s="274">
        <f>ROUND(I195*H195,2)</f>
        <v>0</v>
      </c>
      <c r="K195" s="109" t="s">
        <v>110</v>
      </c>
      <c r="L195" s="111"/>
      <c r="M195" s="112" t="s">
        <v>3</v>
      </c>
      <c r="N195" s="113" t="s">
        <v>37</v>
      </c>
      <c r="O195" s="104">
        <v>0</v>
      </c>
      <c r="P195" s="104">
        <f>O195*H195</f>
        <v>0</v>
      </c>
      <c r="Q195" s="104">
        <v>0</v>
      </c>
      <c r="R195" s="104">
        <f>Q195*H195</f>
        <v>0</v>
      </c>
      <c r="S195" s="104">
        <v>0</v>
      </c>
      <c r="T195" s="105">
        <f>S195*H195</f>
        <v>0</v>
      </c>
      <c r="AR195" s="106" t="s">
        <v>127</v>
      </c>
      <c r="AT195" s="106" t="s">
        <v>124</v>
      </c>
      <c r="AU195" s="106" t="s">
        <v>66</v>
      </c>
      <c r="AY195" s="13" t="s">
        <v>112</v>
      </c>
      <c r="BE195" s="107">
        <f>IF(N195="základní",J195,0)</f>
        <v>0</v>
      </c>
      <c r="BF195" s="107">
        <f>IF(N195="snížená",J195,0)</f>
        <v>0</v>
      </c>
      <c r="BG195" s="107">
        <f>IF(N195="zákl. přenesená",J195,0)</f>
        <v>0</v>
      </c>
      <c r="BH195" s="107">
        <f>IF(N195="sníž. přenesená",J195,0)</f>
        <v>0</v>
      </c>
      <c r="BI195" s="107">
        <f>IF(N195="nulová",J195,0)</f>
        <v>0</v>
      </c>
      <c r="BJ195" s="13" t="s">
        <v>74</v>
      </c>
      <c r="BK195" s="107">
        <f>ROUND(I195*H195,2)</f>
        <v>0</v>
      </c>
      <c r="BL195" s="13" t="s">
        <v>111</v>
      </c>
      <c r="BM195" s="106" t="s">
        <v>295</v>
      </c>
    </row>
    <row r="196" spans="2:65" s="1" customFormat="1" ht="19.5">
      <c r="B196" s="255"/>
      <c r="C196" s="257"/>
      <c r="D196" s="263" t="s">
        <v>114</v>
      </c>
      <c r="E196" s="257"/>
      <c r="F196" s="264" t="s">
        <v>294</v>
      </c>
      <c r="G196" s="257"/>
      <c r="H196" s="257"/>
      <c r="J196" s="257"/>
      <c r="L196" s="25"/>
      <c r="M196" s="108"/>
      <c r="T196" s="45"/>
      <c r="AT196" s="13" t="s">
        <v>114</v>
      </c>
      <c r="AU196" s="13" t="s">
        <v>66</v>
      </c>
    </row>
    <row r="197" spans="2:65" s="1" customFormat="1" ht="19.5">
      <c r="B197" s="255"/>
      <c r="C197" s="257"/>
      <c r="D197" s="263" t="s">
        <v>116</v>
      </c>
      <c r="E197" s="257"/>
      <c r="F197" s="265" t="s">
        <v>296</v>
      </c>
      <c r="G197" s="257"/>
      <c r="H197" s="257"/>
      <c r="J197" s="257"/>
      <c r="L197" s="25"/>
      <c r="M197" s="108"/>
      <c r="T197" s="45"/>
      <c r="AT197" s="13" t="s">
        <v>116</v>
      </c>
      <c r="AU197" s="13" t="s">
        <v>66</v>
      </c>
    </row>
    <row r="198" spans="2:65" s="1" customFormat="1" ht="16.5" customHeight="1">
      <c r="B198" s="255"/>
      <c r="C198" s="258" t="s">
        <v>297</v>
      </c>
      <c r="D198" s="258" t="s">
        <v>106</v>
      </c>
      <c r="E198" s="259" t="s">
        <v>298</v>
      </c>
      <c r="F198" s="260" t="s">
        <v>299</v>
      </c>
      <c r="G198" s="261" t="s">
        <v>109</v>
      </c>
      <c r="H198" s="262">
        <v>3</v>
      </c>
      <c r="I198" s="101">
        <v>0</v>
      </c>
      <c r="J198" s="273">
        <f>ROUND(I198*H198,2)</f>
        <v>0</v>
      </c>
      <c r="K198" s="100" t="s">
        <v>110</v>
      </c>
      <c r="L198" s="25"/>
      <c r="M198" s="102" t="s">
        <v>3</v>
      </c>
      <c r="N198" s="103" t="s">
        <v>37</v>
      </c>
      <c r="O198" s="104">
        <v>0</v>
      </c>
      <c r="P198" s="104">
        <f>O198*H198</f>
        <v>0</v>
      </c>
      <c r="Q198" s="104">
        <v>0</v>
      </c>
      <c r="R198" s="104">
        <f>Q198*H198</f>
        <v>0</v>
      </c>
      <c r="S198" s="104">
        <v>0</v>
      </c>
      <c r="T198" s="105">
        <f>S198*H198</f>
        <v>0</v>
      </c>
      <c r="AR198" s="106" t="s">
        <v>111</v>
      </c>
      <c r="AT198" s="106" t="s">
        <v>106</v>
      </c>
      <c r="AU198" s="106" t="s">
        <v>66</v>
      </c>
      <c r="AY198" s="13" t="s">
        <v>112</v>
      </c>
      <c r="BE198" s="107">
        <f>IF(N198="základní",J198,0)</f>
        <v>0</v>
      </c>
      <c r="BF198" s="107">
        <f>IF(N198="snížená",J198,0)</f>
        <v>0</v>
      </c>
      <c r="BG198" s="107">
        <f>IF(N198="zákl. přenesená",J198,0)</f>
        <v>0</v>
      </c>
      <c r="BH198" s="107">
        <f>IF(N198="sníž. přenesená",J198,0)</f>
        <v>0</v>
      </c>
      <c r="BI198" s="107">
        <f>IF(N198="nulová",J198,0)</f>
        <v>0</v>
      </c>
      <c r="BJ198" s="13" t="s">
        <v>74</v>
      </c>
      <c r="BK198" s="107">
        <f>ROUND(I198*H198,2)</f>
        <v>0</v>
      </c>
      <c r="BL198" s="13" t="s">
        <v>111</v>
      </c>
      <c r="BM198" s="106" t="s">
        <v>300</v>
      </c>
    </row>
    <row r="199" spans="2:65" s="1" customFormat="1">
      <c r="B199" s="255"/>
      <c r="C199" s="257"/>
      <c r="D199" s="263" t="s">
        <v>114</v>
      </c>
      <c r="E199" s="257"/>
      <c r="F199" s="264" t="s">
        <v>299</v>
      </c>
      <c r="G199" s="257"/>
      <c r="H199" s="257"/>
      <c r="J199" s="257"/>
      <c r="L199" s="25"/>
      <c r="M199" s="108"/>
      <c r="T199" s="45"/>
      <c r="AT199" s="13" t="s">
        <v>114</v>
      </c>
      <c r="AU199" s="13" t="s">
        <v>66</v>
      </c>
    </row>
    <row r="200" spans="2:65" s="1" customFormat="1" ht="16.5" customHeight="1">
      <c r="B200" s="255"/>
      <c r="C200" s="258" t="s">
        <v>301</v>
      </c>
      <c r="D200" s="258" t="s">
        <v>106</v>
      </c>
      <c r="E200" s="259" t="s">
        <v>302</v>
      </c>
      <c r="F200" s="260" t="s">
        <v>303</v>
      </c>
      <c r="G200" s="261" t="s">
        <v>304</v>
      </c>
      <c r="H200" s="262">
        <v>70</v>
      </c>
      <c r="I200" s="101">
        <v>0</v>
      </c>
      <c r="J200" s="273">
        <f>ROUND(I200*H200,2)</f>
        <v>0</v>
      </c>
      <c r="K200" s="100" t="s">
        <v>110</v>
      </c>
      <c r="L200" s="25"/>
      <c r="M200" s="102" t="s">
        <v>3</v>
      </c>
      <c r="N200" s="103" t="s">
        <v>37</v>
      </c>
      <c r="O200" s="104">
        <v>0</v>
      </c>
      <c r="P200" s="104">
        <f>O200*H200</f>
        <v>0</v>
      </c>
      <c r="Q200" s="104">
        <v>0</v>
      </c>
      <c r="R200" s="104">
        <f>Q200*H200</f>
        <v>0</v>
      </c>
      <c r="S200" s="104">
        <v>0</v>
      </c>
      <c r="T200" s="105">
        <f>S200*H200</f>
        <v>0</v>
      </c>
      <c r="AR200" s="106" t="s">
        <v>111</v>
      </c>
      <c r="AT200" s="106" t="s">
        <v>106</v>
      </c>
      <c r="AU200" s="106" t="s">
        <v>66</v>
      </c>
      <c r="AY200" s="13" t="s">
        <v>112</v>
      </c>
      <c r="BE200" s="107">
        <f>IF(N200="základní",J200,0)</f>
        <v>0</v>
      </c>
      <c r="BF200" s="107">
        <f>IF(N200="snížená",J200,0)</f>
        <v>0</v>
      </c>
      <c r="BG200" s="107">
        <f>IF(N200="zákl. přenesená",J200,0)</f>
        <v>0</v>
      </c>
      <c r="BH200" s="107">
        <f>IF(N200="sníž. přenesená",J200,0)</f>
        <v>0</v>
      </c>
      <c r="BI200" s="107">
        <f>IF(N200="nulová",J200,0)</f>
        <v>0</v>
      </c>
      <c r="BJ200" s="13" t="s">
        <v>74</v>
      </c>
      <c r="BK200" s="107">
        <f>ROUND(I200*H200,2)</f>
        <v>0</v>
      </c>
      <c r="BL200" s="13" t="s">
        <v>111</v>
      </c>
      <c r="BM200" s="106" t="s">
        <v>305</v>
      </c>
    </row>
    <row r="201" spans="2:65" s="1" customFormat="1">
      <c r="B201" s="255"/>
      <c r="C201" s="257"/>
      <c r="D201" s="263" t="s">
        <v>114</v>
      </c>
      <c r="E201" s="257"/>
      <c r="F201" s="264" t="s">
        <v>306</v>
      </c>
      <c r="G201" s="257"/>
      <c r="H201" s="257"/>
      <c r="J201" s="257"/>
      <c r="L201" s="25"/>
      <c r="M201" s="108"/>
      <c r="T201" s="45"/>
      <c r="AT201" s="13" t="s">
        <v>114</v>
      </c>
      <c r="AU201" s="13" t="s">
        <v>66</v>
      </c>
    </row>
    <row r="202" spans="2:65" s="1" customFormat="1" ht="19.5">
      <c r="B202" s="255"/>
      <c r="C202" s="257"/>
      <c r="D202" s="263" t="s">
        <v>116</v>
      </c>
      <c r="E202" s="257"/>
      <c r="F202" s="265" t="s">
        <v>307</v>
      </c>
      <c r="G202" s="257"/>
      <c r="H202" s="257"/>
      <c r="J202" s="257"/>
      <c r="L202" s="25"/>
      <c r="M202" s="108"/>
      <c r="T202" s="45"/>
      <c r="AT202" s="13" t="s">
        <v>116</v>
      </c>
      <c r="AU202" s="13" t="s">
        <v>66</v>
      </c>
    </row>
    <row r="203" spans="2:65" s="1" customFormat="1" ht="16.5" customHeight="1">
      <c r="B203" s="255"/>
      <c r="C203" s="266" t="s">
        <v>308</v>
      </c>
      <c r="D203" s="266" t="s">
        <v>124</v>
      </c>
      <c r="E203" s="267" t="s">
        <v>309</v>
      </c>
      <c r="F203" s="268" t="s">
        <v>310</v>
      </c>
      <c r="G203" s="269" t="s">
        <v>304</v>
      </c>
      <c r="H203" s="270">
        <v>10</v>
      </c>
      <c r="I203" s="110">
        <v>0</v>
      </c>
      <c r="J203" s="274">
        <f>ROUND(I203*H203,2)</f>
        <v>0</v>
      </c>
      <c r="K203" s="109" t="s">
        <v>110</v>
      </c>
      <c r="L203" s="111"/>
      <c r="M203" s="112" t="s">
        <v>3</v>
      </c>
      <c r="N203" s="113" t="s">
        <v>37</v>
      </c>
      <c r="O203" s="104">
        <v>0</v>
      </c>
      <c r="P203" s="104">
        <f>O203*H203</f>
        <v>0</v>
      </c>
      <c r="Q203" s="104">
        <v>0</v>
      </c>
      <c r="R203" s="104">
        <f>Q203*H203</f>
        <v>0</v>
      </c>
      <c r="S203" s="104">
        <v>0</v>
      </c>
      <c r="T203" s="105">
        <f>S203*H203</f>
        <v>0</v>
      </c>
      <c r="AR203" s="106" t="s">
        <v>127</v>
      </c>
      <c r="AT203" s="106" t="s">
        <v>124</v>
      </c>
      <c r="AU203" s="106" t="s">
        <v>66</v>
      </c>
      <c r="AY203" s="13" t="s">
        <v>112</v>
      </c>
      <c r="BE203" s="107">
        <f>IF(N203="základní",J203,0)</f>
        <v>0</v>
      </c>
      <c r="BF203" s="107">
        <f>IF(N203="snížená",J203,0)</f>
        <v>0</v>
      </c>
      <c r="BG203" s="107">
        <f>IF(N203="zákl. přenesená",J203,0)</f>
        <v>0</v>
      </c>
      <c r="BH203" s="107">
        <f>IF(N203="sníž. přenesená",J203,0)</f>
        <v>0</v>
      </c>
      <c r="BI203" s="107">
        <f>IF(N203="nulová",J203,0)</f>
        <v>0</v>
      </c>
      <c r="BJ203" s="13" t="s">
        <v>74</v>
      </c>
      <c r="BK203" s="107">
        <f>ROUND(I203*H203,2)</f>
        <v>0</v>
      </c>
      <c r="BL203" s="13" t="s">
        <v>111</v>
      </c>
      <c r="BM203" s="106" t="s">
        <v>311</v>
      </c>
    </row>
    <row r="204" spans="2:65" s="1" customFormat="1">
      <c r="B204" s="255"/>
      <c r="C204" s="257"/>
      <c r="D204" s="263" t="s">
        <v>114</v>
      </c>
      <c r="E204" s="257"/>
      <c r="F204" s="264" t="s">
        <v>310</v>
      </c>
      <c r="G204" s="257"/>
      <c r="H204" s="257"/>
      <c r="J204" s="257"/>
      <c r="L204" s="25"/>
      <c r="M204" s="108"/>
      <c r="T204" s="45"/>
      <c r="AT204" s="13" t="s">
        <v>114</v>
      </c>
      <c r="AU204" s="13" t="s">
        <v>66</v>
      </c>
    </row>
    <row r="205" spans="2:65" s="1" customFormat="1" ht="19.5">
      <c r="B205" s="255"/>
      <c r="C205" s="257"/>
      <c r="D205" s="263" t="s">
        <v>116</v>
      </c>
      <c r="E205" s="257"/>
      <c r="F205" s="265" t="s">
        <v>307</v>
      </c>
      <c r="G205" s="257"/>
      <c r="H205" s="257"/>
      <c r="J205" s="257"/>
      <c r="L205" s="25"/>
      <c r="M205" s="108"/>
      <c r="T205" s="45"/>
      <c r="AT205" s="13" t="s">
        <v>116</v>
      </c>
      <c r="AU205" s="13" t="s">
        <v>66</v>
      </c>
    </row>
    <row r="206" spans="2:65" s="1" customFormat="1" ht="16.5" customHeight="1">
      <c r="B206" s="255"/>
      <c r="C206" s="266" t="s">
        <v>312</v>
      </c>
      <c r="D206" s="266" t="s">
        <v>124</v>
      </c>
      <c r="E206" s="267" t="s">
        <v>313</v>
      </c>
      <c r="F206" s="268" t="s">
        <v>314</v>
      </c>
      <c r="G206" s="269" t="s">
        <v>304</v>
      </c>
      <c r="H206" s="270">
        <v>10</v>
      </c>
      <c r="I206" s="110">
        <v>0</v>
      </c>
      <c r="J206" s="274">
        <f>ROUND(I206*H206,2)</f>
        <v>0</v>
      </c>
      <c r="K206" s="109" t="s">
        <v>110</v>
      </c>
      <c r="L206" s="111"/>
      <c r="M206" s="112" t="s">
        <v>3</v>
      </c>
      <c r="N206" s="113" t="s">
        <v>37</v>
      </c>
      <c r="O206" s="104">
        <v>0</v>
      </c>
      <c r="P206" s="104">
        <f>O206*H206</f>
        <v>0</v>
      </c>
      <c r="Q206" s="104">
        <v>0</v>
      </c>
      <c r="R206" s="104">
        <f>Q206*H206</f>
        <v>0</v>
      </c>
      <c r="S206" s="104">
        <v>0</v>
      </c>
      <c r="T206" s="105">
        <f>S206*H206</f>
        <v>0</v>
      </c>
      <c r="AR206" s="106" t="s">
        <v>127</v>
      </c>
      <c r="AT206" s="106" t="s">
        <v>124</v>
      </c>
      <c r="AU206" s="106" t="s">
        <v>66</v>
      </c>
      <c r="AY206" s="13" t="s">
        <v>112</v>
      </c>
      <c r="BE206" s="107">
        <f>IF(N206="základní",J206,0)</f>
        <v>0</v>
      </c>
      <c r="BF206" s="107">
        <f>IF(N206="snížená",J206,0)</f>
        <v>0</v>
      </c>
      <c r="BG206" s="107">
        <f>IF(N206="zákl. přenesená",J206,0)</f>
        <v>0</v>
      </c>
      <c r="BH206" s="107">
        <f>IF(N206="sníž. přenesená",J206,0)</f>
        <v>0</v>
      </c>
      <c r="BI206" s="107">
        <f>IF(N206="nulová",J206,0)</f>
        <v>0</v>
      </c>
      <c r="BJ206" s="13" t="s">
        <v>74</v>
      </c>
      <c r="BK206" s="107">
        <f>ROUND(I206*H206,2)</f>
        <v>0</v>
      </c>
      <c r="BL206" s="13" t="s">
        <v>111</v>
      </c>
      <c r="BM206" s="106" t="s">
        <v>315</v>
      </c>
    </row>
    <row r="207" spans="2:65" s="1" customFormat="1">
      <c r="B207" s="255"/>
      <c r="C207" s="257"/>
      <c r="D207" s="263" t="s">
        <v>114</v>
      </c>
      <c r="E207" s="257"/>
      <c r="F207" s="264" t="s">
        <v>314</v>
      </c>
      <c r="G207" s="257"/>
      <c r="H207" s="257"/>
      <c r="J207" s="257"/>
      <c r="L207" s="25"/>
      <c r="M207" s="108"/>
      <c r="T207" s="45"/>
      <c r="AT207" s="13" t="s">
        <v>114</v>
      </c>
      <c r="AU207" s="13" t="s">
        <v>66</v>
      </c>
    </row>
    <row r="208" spans="2:65" s="1" customFormat="1" ht="19.5">
      <c r="B208" s="255"/>
      <c r="C208" s="257"/>
      <c r="D208" s="263" t="s">
        <v>116</v>
      </c>
      <c r="E208" s="257"/>
      <c r="F208" s="265" t="s">
        <v>307</v>
      </c>
      <c r="G208" s="257"/>
      <c r="H208" s="257"/>
      <c r="J208" s="257"/>
      <c r="L208" s="25"/>
      <c r="M208" s="108"/>
      <c r="T208" s="45"/>
      <c r="AT208" s="13" t="s">
        <v>116</v>
      </c>
      <c r="AU208" s="13" t="s">
        <v>66</v>
      </c>
    </row>
    <row r="209" spans="2:65" s="1" customFormat="1" ht="16.5" customHeight="1">
      <c r="B209" s="255"/>
      <c r="C209" s="266" t="s">
        <v>316</v>
      </c>
      <c r="D209" s="266" t="s">
        <v>124</v>
      </c>
      <c r="E209" s="267" t="s">
        <v>317</v>
      </c>
      <c r="F209" s="268" t="s">
        <v>318</v>
      </c>
      <c r="G209" s="269" t="s">
        <v>304</v>
      </c>
      <c r="H209" s="270">
        <v>10</v>
      </c>
      <c r="I209" s="110">
        <v>0</v>
      </c>
      <c r="J209" s="274">
        <f>ROUND(I209*H209,2)</f>
        <v>0</v>
      </c>
      <c r="K209" s="109" t="s">
        <v>110</v>
      </c>
      <c r="L209" s="111"/>
      <c r="M209" s="112" t="s">
        <v>3</v>
      </c>
      <c r="N209" s="113" t="s">
        <v>37</v>
      </c>
      <c r="O209" s="104">
        <v>0</v>
      </c>
      <c r="P209" s="104">
        <f>O209*H209</f>
        <v>0</v>
      </c>
      <c r="Q209" s="104">
        <v>0</v>
      </c>
      <c r="R209" s="104">
        <f>Q209*H209</f>
        <v>0</v>
      </c>
      <c r="S209" s="104">
        <v>0</v>
      </c>
      <c r="T209" s="105">
        <f>S209*H209</f>
        <v>0</v>
      </c>
      <c r="AR209" s="106" t="s">
        <v>127</v>
      </c>
      <c r="AT209" s="106" t="s">
        <v>124</v>
      </c>
      <c r="AU209" s="106" t="s">
        <v>66</v>
      </c>
      <c r="AY209" s="13" t="s">
        <v>112</v>
      </c>
      <c r="BE209" s="107">
        <f>IF(N209="základní",J209,0)</f>
        <v>0</v>
      </c>
      <c r="BF209" s="107">
        <f>IF(N209="snížená",J209,0)</f>
        <v>0</v>
      </c>
      <c r="BG209" s="107">
        <f>IF(N209="zákl. přenesená",J209,0)</f>
        <v>0</v>
      </c>
      <c r="BH209" s="107">
        <f>IF(N209="sníž. přenesená",J209,0)</f>
        <v>0</v>
      </c>
      <c r="BI209" s="107">
        <f>IF(N209="nulová",J209,0)</f>
        <v>0</v>
      </c>
      <c r="BJ209" s="13" t="s">
        <v>74</v>
      </c>
      <c r="BK209" s="107">
        <f>ROUND(I209*H209,2)</f>
        <v>0</v>
      </c>
      <c r="BL209" s="13" t="s">
        <v>111</v>
      </c>
      <c r="BM209" s="106" t="s">
        <v>319</v>
      </c>
    </row>
    <row r="210" spans="2:65" s="1" customFormat="1">
      <c r="B210" s="255"/>
      <c r="C210" s="257"/>
      <c r="D210" s="263" t="s">
        <v>114</v>
      </c>
      <c r="E210" s="257"/>
      <c r="F210" s="264" t="s">
        <v>318</v>
      </c>
      <c r="G210" s="257"/>
      <c r="H210" s="257"/>
      <c r="J210" s="257"/>
      <c r="L210" s="25"/>
      <c r="M210" s="108"/>
      <c r="T210" s="45"/>
      <c r="AT210" s="13" t="s">
        <v>114</v>
      </c>
      <c r="AU210" s="13" t="s">
        <v>66</v>
      </c>
    </row>
    <row r="211" spans="2:65" s="1" customFormat="1" ht="19.5">
      <c r="B211" s="255"/>
      <c r="C211" s="257"/>
      <c r="D211" s="263" t="s">
        <v>116</v>
      </c>
      <c r="E211" s="257"/>
      <c r="F211" s="265" t="s">
        <v>307</v>
      </c>
      <c r="G211" s="257"/>
      <c r="H211" s="257"/>
      <c r="J211" s="257"/>
      <c r="L211" s="25"/>
      <c r="M211" s="108"/>
      <c r="T211" s="45"/>
      <c r="AT211" s="13" t="s">
        <v>116</v>
      </c>
      <c r="AU211" s="13" t="s">
        <v>66</v>
      </c>
    </row>
    <row r="212" spans="2:65" s="1" customFormat="1" ht="16.5" customHeight="1">
      <c r="B212" s="255"/>
      <c r="C212" s="266" t="s">
        <v>320</v>
      </c>
      <c r="D212" s="266" t="s">
        <v>124</v>
      </c>
      <c r="E212" s="267" t="s">
        <v>321</v>
      </c>
      <c r="F212" s="268" t="s">
        <v>322</v>
      </c>
      <c r="G212" s="269" t="s">
        <v>304</v>
      </c>
      <c r="H212" s="270">
        <v>10</v>
      </c>
      <c r="I212" s="110">
        <v>0</v>
      </c>
      <c r="J212" s="274">
        <f>ROUND(I212*H212,2)</f>
        <v>0</v>
      </c>
      <c r="K212" s="109" t="s">
        <v>110</v>
      </c>
      <c r="L212" s="111"/>
      <c r="M212" s="112" t="s">
        <v>3</v>
      </c>
      <c r="N212" s="113" t="s">
        <v>37</v>
      </c>
      <c r="O212" s="104">
        <v>0</v>
      </c>
      <c r="P212" s="104">
        <f>O212*H212</f>
        <v>0</v>
      </c>
      <c r="Q212" s="104">
        <v>0</v>
      </c>
      <c r="R212" s="104">
        <f>Q212*H212</f>
        <v>0</v>
      </c>
      <c r="S212" s="104">
        <v>0</v>
      </c>
      <c r="T212" s="105">
        <f>S212*H212</f>
        <v>0</v>
      </c>
      <c r="AR212" s="106" t="s">
        <v>127</v>
      </c>
      <c r="AT212" s="106" t="s">
        <v>124</v>
      </c>
      <c r="AU212" s="106" t="s">
        <v>66</v>
      </c>
      <c r="AY212" s="13" t="s">
        <v>112</v>
      </c>
      <c r="BE212" s="107">
        <f>IF(N212="základní",J212,0)</f>
        <v>0</v>
      </c>
      <c r="BF212" s="107">
        <f>IF(N212="snížená",J212,0)</f>
        <v>0</v>
      </c>
      <c r="BG212" s="107">
        <f>IF(N212="zákl. přenesená",J212,0)</f>
        <v>0</v>
      </c>
      <c r="BH212" s="107">
        <f>IF(N212="sníž. přenesená",J212,0)</f>
        <v>0</v>
      </c>
      <c r="BI212" s="107">
        <f>IF(N212="nulová",J212,0)</f>
        <v>0</v>
      </c>
      <c r="BJ212" s="13" t="s">
        <v>74</v>
      </c>
      <c r="BK212" s="107">
        <f>ROUND(I212*H212,2)</f>
        <v>0</v>
      </c>
      <c r="BL212" s="13" t="s">
        <v>111</v>
      </c>
      <c r="BM212" s="106" t="s">
        <v>323</v>
      </c>
    </row>
    <row r="213" spans="2:65" s="1" customFormat="1">
      <c r="B213" s="255"/>
      <c r="C213" s="257"/>
      <c r="D213" s="263" t="s">
        <v>114</v>
      </c>
      <c r="E213" s="257"/>
      <c r="F213" s="264" t="s">
        <v>322</v>
      </c>
      <c r="G213" s="257"/>
      <c r="H213" s="257"/>
      <c r="J213" s="257"/>
      <c r="L213" s="25"/>
      <c r="M213" s="108"/>
      <c r="T213" s="45"/>
      <c r="AT213" s="13" t="s">
        <v>114</v>
      </c>
      <c r="AU213" s="13" t="s">
        <v>66</v>
      </c>
    </row>
    <row r="214" spans="2:65" s="1" customFormat="1" ht="19.5">
      <c r="B214" s="255"/>
      <c r="C214" s="257"/>
      <c r="D214" s="263" t="s">
        <v>116</v>
      </c>
      <c r="E214" s="257"/>
      <c r="F214" s="265" t="s">
        <v>307</v>
      </c>
      <c r="G214" s="257"/>
      <c r="H214" s="257"/>
      <c r="J214" s="257"/>
      <c r="L214" s="25"/>
      <c r="M214" s="108"/>
      <c r="T214" s="45"/>
      <c r="AT214" s="13" t="s">
        <v>116</v>
      </c>
      <c r="AU214" s="13" t="s">
        <v>66</v>
      </c>
    </row>
    <row r="215" spans="2:65" s="1" customFormat="1" ht="16.5" customHeight="1">
      <c r="B215" s="255"/>
      <c r="C215" s="266" t="s">
        <v>324</v>
      </c>
      <c r="D215" s="266" t="s">
        <v>124</v>
      </c>
      <c r="E215" s="267" t="s">
        <v>325</v>
      </c>
      <c r="F215" s="268" t="s">
        <v>326</v>
      </c>
      <c r="G215" s="269" t="s">
        <v>304</v>
      </c>
      <c r="H215" s="270">
        <v>10</v>
      </c>
      <c r="I215" s="110">
        <v>0</v>
      </c>
      <c r="J215" s="274">
        <f>ROUND(I215*H215,2)</f>
        <v>0</v>
      </c>
      <c r="K215" s="109" t="s">
        <v>110</v>
      </c>
      <c r="L215" s="111"/>
      <c r="M215" s="112" t="s">
        <v>3</v>
      </c>
      <c r="N215" s="113" t="s">
        <v>37</v>
      </c>
      <c r="O215" s="104">
        <v>0</v>
      </c>
      <c r="P215" s="104">
        <f>O215*H215</f>
        <v>0</v>
      </c>
      <c r="Q215" s="104">
        <v>0</v>
      </c>
      <c r="R215" s="104">
        <f>Q215*H215</f>
        <v>0</v>
      </c>
      <c r="S215" s="104">
        <v>0</v>
      </c>
      <c r="T215" s="105">
        <f>S215*H215</f>
        <v>0</v>
      </c>
      <c r="AR215" s="106" t="s">
        <v>127</v>
      </c>
      <c r="AT215" s="106" t="s">
        <v>124</v>
      </c>
      <c r="AU215" s="106" t="s">
        <v>66</v>
      </c>
      <c r="AY215" s="13" t="s">
        <v>112</v>
      </c>
      <c r="BE215" s="107">
        <f>IF(N215="základní",J215,0)</f>
        <v>0</v>
      </c>
      <c r="BF215" s="107">
        <f>IF(N215="snížená",J215,0)</f>
        <v>0</v>
      </c>
      <c r="BG215" s="107">
        <f>IF(N215="zákl. přenesená",J215,0)</f>
        <v>0</v>
      </c>
      <c r="BH215" s="107">
        <f>IF(N215="sníž. přenesená",J215,0)</f>
        <v>0</v>
      </c>
      <c r="BI215" s="107">
        <f>IF(N215="nulová",J215,0)</f>
        <v>0</v>
      </c>
      <c r="BJ215" s="13" t="s">
        <v>74</v>
      </c>
      <c r="BK215" s="107">
        <f>ROUND(I215*H215,2)</f>
        <v>0</v>
      </c>
      <c r="BL215" s="13" t="s">
        <v>111</v>
      </c>
      <c r="BM215" s="106" t="s">
        <v>327</v>
      </c>
    </row>
    <row r="216" spans="2:65" s="1" customFormat="1">
      <c r="B216" s="255"/>
      <c r="C216" s="257"/>
      <c r="D216" s="263" t="s">
        <v>114</v>
      </c>
      <c r="E216" s="257"/>
      <c r="F216" s="264" t="s">
        <v>326</v>
      </c>
      <c r="G216" s="257"/>
      <c r="H216" s="257"/>
      <c r="J216" s="257"/>
      <c r="L216" s="25"/>
      <c r="M216" s="108"/>
      <c r="T216" s="45"/>
      <c r="AT216" s="13" t="s">
        <v>114</v>
      </c>
      <c r="AU216" s="13" t="s">
        <v>66</v>
      </c>
    </row>
    <row r="217" spans="2:65" s="1" customFormat="1" ht="19.5">
      <c r="B217" s="255"/>
      <c r="C217" s="257"/>
      <c r="D217" s="263" t="s">
        <v>116</v>
      </c>
      <c r="E217" s="257"/>
      <c r="F217" s="265" t="s">
        <v>307</v>
      </c>
      <c r="G217" s="257"/>
      <c r="H217" s="257"/>
      <c r="J217" s="257"/>
      <c r="L217" s="25"/>
      <c r="M217" s="108"/>
      <c r="T217" s="45"/>
      <c r="AT217" s="13" t="s">
        <v>116</v>
      </c>
      <c r="AU217" s="13" t="s">
        <v>66</v>
      </c>
    </row>
    <row r="218" spans="2:65" s="1" customFormat="1" ht="16.5" customHeight="1">
      <c r="B218" s="255"/>
      <c r="C218" s="266" t="s">
        <v>328</v>
      </c>
      <c r="D218" s="266" t="s">
        <v>124</v>
      </c>
      <c r="E218" s="267" t="s">
        <v>329</v>
      </c>
      <c r="F218" s="268" t="s">
        <v>330</v>
      </c>
      <c r="G218" s="269" t="s">
        <v>304</v>
      </c>
      <c r="H218" s="270">
        <v>10</v>
      </c>
      <c r="I218" s="110">
        <v>0</v>
      </c>
      <c r="J218" s="274">
        <f>ROUND(I218*H218,2)</f>
        <v>0</v>
      </c>
      <c r="K218" s="109" t="s">
        <v>110</v>
      </c>
      <c r="L218" s="111"/>
      <c r="M218" s="112" t="s">
        <v>3</v>
      </c>
      <c r="N218" s="113" t="s">
        <v>37</v>
      </c>
      <c r="O218" s="104">
        <v>0</v>
      </c>
      <c r="P218" s="104">
        <f>O218*H218</f>
        <v>0</v>
      </c>
      <c r="Q218" s="104">
        <v>0</v>
      </c>
      <c r="R218" s="104">
        <f>Q218*H218</f>
        <v>0</v>
      </c>
      <c r="S218" s="104">
        <v>0</v>
      </c>
      <c r="T218" s="105">
        <f>S218*H218</f>
        <v>0</v>
      </c>
      <c r="AR218" s="106" t="s">
        <v>127</v>
      </c>
      <c r="AT218" s="106" t="s">
        <v>124</v>
      </c>
      <c r="AU218" s="106" t="s">
        <v>66</v>
      </c>
      <c r="AY218" s="13" t="s">
        <v>112</v>
      </c>
      <c r="BE218" s="107">
        <f>IF(N218="základní",J218,0)</f>
        <v>0</v>
      </c>
      <c r="BF218" s="107">
        <f>IF(N218="snížená",J218,0)</f>
        <v>0</v>
      </c>
      <c r="BG218" s="107">
        <f>IF(N218="zákl. přenesená",J218,0)</f>
        <v>0</v>
      </c>
      <c r="BH218" s="107">
        <f>IF(N218="sníž. přenesená",J218,0)</f>
        <v>0</v>
      </c>
      <c r="BI218" s="107">
        <f>IF(N218="nulová",J218,0)</f>
        <v>0</v>
      </c>
      <c r="BJ218" s="13" t="s">
        <v>74</v>
      </c>
      <c r="BK218" s="107">
        <f>ROUND(I218*H218,2)</f>
        <v>0</v>
      </c>
      <c r="BL218" s="13" t="s">
        <v>111</v>
      </c>
      <c r="BM218" s="106" t="s">
        <v>331</v>
      </c>
    </row>
    <row r="219" spans="2:65" s="1" customFormat="1">
      <c r="B219" s="255"/>
      <c r="C219" s="257"/>
      <c r="D219" s="263" t="s">
        <v>114</v>
      </c>
      <c r="E219" s="257"/>
      <c r="F219" s="264" t="s">
        <v>330</v>
      </c>
      <c r="G219" s="257"/>
      <c r="H219" s="257"/>
      <c r="J219" s="257"/>
      <c r="L219" s="25"/>
      <c r="M219" s="108"/>
      <c r="T219" s="45"/>
      <c r="AT219" s="13" t="s">
        <v>114</v>
      </c>
      <c r="AU219" s="13" t="s">
        <v>66</v>
      </c>
    </row>
    <row r="220" spans="2:65" s="1" customFormat="1" ht="19.5">
      <c r="B220" s="255"/>
      <c r="C220" s="257"/>
      <c r="D220" s="263" t="s">
        <v>116</v>
      </c>
      <c r="E220" s="257"/>
      <c r="F220" s="265" t="s">
        <v>307</v>
      </c>
      <c r="G220" s="257"/>
      <c r="H220" s="257"/>
      <c r="J220" s="257"/>
      <c r="L220" s="25"/>
      <c r="M220" s="108"/>
      <c r="T220" s="45"/>
      <c r="AT220" s="13" t="s">
        <v>116</v>
      </c>
      <c r="AU220" s="13" t="s">
        <v>66</v>
      </c>
    </row>
    <row r="221" spans="2:65" s="1" customFormat="1" ht="16.5" customHeight="1">
      <c r="B221" s="255"/>
      <c r="C221" s="266" t="s">
        <v>332</v>
      </c>
      <c r="D221" s="266" t="s">
        <v>124</v>
      </c>
      <c r="E221" s="267" t="s">
        <v>333</v>
      </c>
      <c r="F221" s="268" t="s">
        <v>334</v>
      </c>
      <c r="G221" s="269" t="s">
        <v>304</v>
      </c>
      <c r="H221" s="270">
        <v>10</v>
      </c>
      <c r="I221" s="110">
        <v>0</v>
      </c>
      <c r="J221" s="274">
        <f>ROUND(I221*H221,2)</f>
        <v>0</v>
      </c>
      <c r="K221" s="109" t="s">
        <v>110</v>
      </c>
      <c r="L221" s="111"/>
      <c r="M221" s="112" t="s">
        <v>3</v>
      </c>
      <c r="N221" s="113" t="s">
        <v>37</v>
      </c>
      <c r="O221" s="104">
        <v>0</v>
      </c>
      <c r="P221" s="104">
        <f>O221*H221</f>
        <v>0</v>
      </c>
      <c r="Q221" s="104">
        <v>0</v>
      </c>
      <c r="R221" s="104">
        <f>Q221*H221</f>
        <v>0</v>
      </c>
      <c r="S221" s="104">
        <v>0</v>
      </c>
      <c r="T221" s="105">
        <f>S221*H221</f>
        <v>0</v>
      </c>
      <c r="AR221" s="106" t="s">
        <v>127</v>
      </c>
      <c r="AT221" s="106" t="s">
        <v>124</v>
      </c>
      <c r="AU221" s="106" t="s">
        <v>66</v>
      </c>
      <c r="AY221" s="13" t="s">
        <v>112</v>
      </c>
      <c r="BE221" s="107">
        <f>IF(N221="základní",J221,0)</f>
        <v>0</v>
      </c>
      <c r="BF221" s="107">
        <f>IF(N221="snížená",J221,0)</f>
        <v>0</v>
      </c>
      <c r="BG221" s="107">
        <f>IF(N221="zákl. přenesená",J221,0)</f>
        <v>0</v>
      </c>
      <c r="BH221" s="107">
        <f>IF(N221="sníž. přenesená",J221,0)</f>
        <v>0</v>
      </c>
      <c r="BI221" s="107">
        <f>IF(N221="nulová",J221,0)</f>
        <v>0</v>
      </c>
      <c r="BJ221" s="13" t="s">
        <v>74</v>
      </c>
      <c r="BK221" s="107">
        <f>ROUND(I221*H221,2)</f>
        <v>0</v>
      </c>
      <c r="BL221" s="13" t="s">
        <v>111</v>
      </c>
      <c r="BM221" s="106" t="s">
        <v>335</v>
      </c>
    </row>
    <row r="222" spans="2:65" s="1" customFormat="1">
      <c r="B222" s="255"/>
      <c r="C222" s="257"/>
      <c r="D222" s="263" t="s">
        <v>114</v>
      </c>
      <c r="E222" s="257"/>
      <c r="F222" s="264" t="s">
        <v>334</v>
      </c>
      <c r="G222" s="257"/>
      <c r="H222" s="257"/>
      <c r="J222" s="257"/>
      <c r="L222" s="25"/>
      <c r="M222" s="108"/>
      <c r="T222" s="45"/>
      <c r="AT222" s="13" t="s">
        <v>114</v>
      </c>
      <c r="AU222" s="13" t="s">
        <v>66</v>
      </c>
    </row>
    <row r="223" spans="2:65" s="1" customFormat="1" ht="19.5">
      <c r="B223" s="255"/>
      <c r="C223" s="257"/>
      <c r="D223" s="263" t="s">
        <v>116</v>
      </c>
      <c r="E223" s="257"/>
      <c r="F223" s="265" t="s">
        <v>307</v>
      </c>
      <c r="G223" s="257"/>
      <c r="H223" s="257"/>
      <c r="J223" s="257"/>
      <c r="L223" s="25"/>
      <c r="M223" s="108"/>
      <c r="T223" s="45"/>
      <c r="AT223" s="13" t="s">
        <v>116</v>
      </c>
      <c r="AU223" s="13" t="s">
        <v>66</v>
      </c>
    </row>
    <row r="224" spans="2:65" s="1" customFormat="1" ht="16.5" customHeight="1">
      <c r="B224" s="255"/>
      <c r="C224" s="258" t="s">
        <v>336</v>
      </c>
      <c r="D224" s="258" t="s">
        <v>106</v>
      </c>
      <c r="E224" s="259" t="s">
        <v>337</v>
      </c>
      <c r="F224" s="260" t="s">
        <v>338</v>
      </c>
      <c r="G224" s="261" t="s">
        <v>109</v>
      </c>
      <c r="H224" s="262">
        <v>27</v>
      </c>
      <c r="I224" s="101">
        <v>0</v>
      </c>
      <c r="J224" s="273">
        <f>ROUND(I224*H224,2)</f>
        <v>0</v>
      </c>
      <c r="K224" s="100" t="s">
        <v>110</v>
      </c>
      <c r="L224" s="25"/>
      <c r="M224" s="102" t="s">
        <v>3</v>
      </c>
      <c r="N224" s="103" t="s">
        <v>37</v>
      </c>
      <c r="O224" s="104">
        <v>0</v>
      </c>
      <c r="P224" s="104">
        <f>O224*H224</f>
        <v>0</v>
      </c>
      <c r="Q224" s="104">
        <v>0</v>
      </c>
      <c r="R224" s="104">
        <f>Q224*H224</f>
        <v>0</v>
      </c>
      <c r="S224" s="104">
        <v>0</v>
      </c>
      <c r="T224" s="105">
        <f>S224*H224</f>
        <v>0</v>
      </c>
      <c r="AR224" s="106" t="s">
        <v>111</v>
      </c>
      <c r="AT224" s="106" t="s">
        <v>106</v>
      </c>
      <c r="AU224" s="106" t="s">
        <v>66</v>
      </c>
      <c r="AY224" s="13" t="s">
        <v>112</v>
      </c>
      <c r="BE224" s="107">
        <f>IF(N224="základní",J224,0)</f>
        <v>0</v>
      </c>
      <c r="BF224" s="107">
        <f>IF(N224="snížená",J224,0)</f>
        <v>0</v>
      </c>
      <c r="BG224" s="107">
        <f>IF(N224="zákl. přenesená",J224,0)</f>
        <v>0</v>
      </c>
      <c r="BH224" s="107">
        <f>IF(N224="sníž. přenesená",J224,0)</f>
        <v>0</v>
      </c>
      <c r="BI224" s="107">
        <f>IF(N224="nulová",J224,0)</f>
        <v>0</v>
      </c>
      <c r="BJ224" s="13" t="s">
        <v>74</v>
      </c>
      <c r="BK224" s="107">
        <f>ROUND(I224*H224,2)</f>
        <v>0</v>
      </c>
      <c r="BL224" s="13" t="s">
        <v>111</v>
      </c>
      <c r="BM224" s="106" t="s">
        <v>339</v>
      </c>
    </row>
    <row r="225" spans="2:65" s="1" customFormat="1">
      <c r="B225" s="255"/>
      <c r="C225" s="257"/>
      <c r="D225" s="263" t="s">
        <v>114</v>
      </c>
      <c r="E225" s="257"/>
      <c r="F225" s="264" t="s">
        <v>340</v>
      </c>
      <c r="G225" s="257"/>
      <c r="H225" s="257"/>
      <c r="J225" s="257"/>
      <c r="L225" s="25"/>
      <c r="M225" s="108"/>
      <c r="T225" s="45"/>
      <c r="AT225" s="13" t="s">
        <v>114</v>
      </c>
      <c r="AU225" s="13" t="s">
        <v>66</v>
      </c>
    </row>
    <row r="226" spans="2:65" s="1" customFormat="1" ht="19.5">
      <c r="B226" s="255"/>
      <c r="C226" s="257"/>
      <c r="D226" s="263" t="s">
        <v>116</v>
      </c>
      <c r="E226" s="257"/>
      <c r="F226" s="265" t="s">
        <v>209</v>
      </c>
      <c r="G226" s="257"/>
      <c r="H226" s="257"/>
      <c r="J226" s="257"/>
      <c r="L226" s="25"/>
      <c r="M226" s="108"/>
      <c r="T226" s="45"/>
      <c r="AT226" s="13" t="s">
        <v>116</v>
      </c>
      <c r="AU226" s="13" t="s">
        <v>66</v>
      </c>
    </row>
    <row r="227" spans="2:65" s="1" customFormat="1" ht="21.75" customHeight="1">
      <c r="B227" s="255"/>
      <c r="C227" s="266" t="s">
        <v>341</v>
      </c>
      <c r="D227" s="266" t="s">
        <v>124</v>
      </c>
      <c r="E227" s="267" t="s">
        <v>342</v>
      </c>
      <c r="F227" s="268" t="s">
        <v>343</v>
      </c>
      <c r="G227" s="269" t="s">
        <v>109</v>
      </c>
      <c r="H227" s="270">
        <v>18</v>
      </c>
      <c r="I227" s="110">
        <v>0</v>
      </c>
      <c r="J227" s="274">
        <f>ROUND(I227*H227,2)</f>
        <v>0</v>
      </c>
      <c r="K227" s="109" t="s">
        <v>110</v>
      </c>
      <c r="L227" s="111"/>
      <c r="M227" s="112" t="s">
        <v>3</v>
      </c>
      <c r="N227" s="113" t="s">
        <v>37</v>
      </c>
      <c r="O227" s="104">
        <v>0</v>
      </c>
      <c r="P227" s="104">
        <f>O227*H227</f>
        <v>0</v>
      </c>
      <c r="Q227" s="104">
        <v>0</v>
      </c>
      <c r="R227" s="104">
        <f>Q227*H227</f>
        <v>0</v>
      </c>
      <c r="S227" s="104">
        <v>0</v>
      </c>
      <c r="T227" s="105">
        <f>S227*H227</f>
        <v>0</v>
      </c>
      <c r="AR227" s="106" t="s">
        <v>127</v>
      </c>
      <c r="AT227" s="106" t="s">
        <v>124</v>
      </c>
      <c r="AU227" s="106" t="s">
        <v>66</v>
      </c>
      <c r="AY227" s="13" t="s">
        <v>112</v>
      </c>
      <c r="BE227" s="107">
        <f>IF(N227="základní",J227,0)</f>
        <v>0</v>
      </c>
      <c r="BF227" s="107">
        <f>IF(N227="snížená",J227,0)</f>
        <v>0</v>
      </c>
      <c r="BG227" s="107">
        <f>IF(N227="zákl. přenesená",J227,0)</f>
        <v>0</v>
      </c>
      <c r="BH227" s="107">
        <f>IF(N227="sníž. přenesená",J227,0)</f>
        <v>0</v>
      </c>
      <c r="BI227" s="107">
        <f>IF(N227="nulová",J227,0)</f>
        <v>0</v>
      </c>
      <c r="BJ227" s="13" t="s">
        <v>74</v>
      </c>
      <c r="BK227" s="107">
        <f>ROUND(I227*H227,2)</f>
        <v>0</v>
      </c>
      <c r="BL227" s="13" t="s">
        <v>111</v>
      </c>
      <c r="BM227" s="106" t="s">
        <v>344</v>
      </c>
    </row>
    <row r="228" spans="2:65" s="1" customFormat="1">
      <c r="B228" s="255"/>
      <c r="C228" s="257"/>
      <c r="D228" s="263" t="s">
        <v>114</v>
      </c>
      <c r="E228" s="257"/>
      <c r="F228" s="264" t="s">
        <v>343</v>
      </c>
      <c r="G228" s="257"/>
      <c r="H228" s="257"/>
      <c r="J228" s="257"/>
      <c r="L228" s="25"/>
      <c r="M228" s="108"/>
      <c r="T228" s="45"/>
      <c r="AT228" s="13" t="s">
        <v>114</v>
      </c>
      <c r="AU228" s="13" t="s">
        <v>66</v>
      </c>
    </row>
    <row r="229" spans="2:65" s="1" customFormat="1" ht="19.5">
      <c r="B229" s="255"/>
      <c r="C229" s="257"/>
      <c r="D229" s="263" t="s">
        <v>116</v>
      </c>
      <c r="E229" s="257"/>
      <c r="F229" s="265" t="s">
        <v>209</v>
      </c>
      <c r="G229" s="257"/>
      <c r="H229" s="257"/>
      <c r="J229" s="257"/>
      <c r="L229" s="25"/>
      <c r="M229" s="108"/>
      <c r="T229" s="45"/>
      <c r="AT229" s="13" t="s">
        <v>116</v>
      </c>
      <c r="AU229" s="13" t="s">
        <v>66</v>
      </c>
    </row>
    <row r="230" spans="2:65" s="1" customFormat="1" ht="16.5" customHeight="1">
      <c r="B230" s="255"/>
      <c r="C230" s="266" t="s">
        <v>345</v>
      </c>
      <c r="D230" s="266" t="s">
        <v>124</v>
      </c>
      <c r="E230" s="267" t="s">
        <v>346</v>
      </c>
      <c r="F230" s="268" t="s">
        <v>347</v>
      </c>
      <c r="G230" s="269" t="s">
        <v>109</v>
      </c>
      <c r="H230" s="270">
        <v>9</v>
      </c>
      <c r="I230" s="110">
        <v>0</v>
      </c>
      <c r="J230" s="274">
        <f>ROUND(I230*H230,2)</f>
        <v>0</v>
      </c>
      <c r="K230" s="109" t="s">
        <v>110</v>
      </c>
      <c r="L230" s="111"/>
      <c r="M230" s="112" t="s">
        <v>3</v>
      </c>
      <c r="N230" s="113" t="s">
        <v>37</v>
      </c>
      <c r="O230" s="104">
        <v>0</v>
      </c>
      <c r="P230" s="104">
        <f>O230*H230</f>
        <v>0</v>
      </c>
      <c r="Q230" s="104">
        <v>0</v>
      </c>
      <c r="R230" s="104">
        <f>Q230*H230</f>
        <v>0</v>
      </c>
      <c r="S230" s="104">
        <v>0</v>
      </c>
      <c r="T230" s="105">
        <f>S230*H230</f>
        <v>0</v>
      </c>
      <c r="AR230" s="106" t="s">
        <v>127</v>
      </c>
      <c r="AT230" s="106" t="s">
        <v>124</v>
      </c>
      <c r="AU230" s="106" t="s">
        <v>66</v>
      </c>
      <c r="AY230" s="13" t="s">
        <v>112</v>
      </c>
      <c r="BE230" s="107">
        <f>IF(N230="základní",J230,0)</f>
        <v>0</v>
      </c>
      <c r="BF230" s="107">
        <f>IF(N230="snížená",J230,0)</f>
        <v>0</v>
      </c>
      <c r="BG230" s="107">
        <f>IF(N230="zákl. přenesená",J230,0)</f>
        <v>0</v>
      </c>
      <c r="BH230" s="107">
        <f>IF(N230="sníž. přenesená",J230,0)</f>
        <v>0</v>
      </c>
      <c r="BI230" s="107">
        <f>IF(N230="nulová",J230,0)</f>
        <v>0</v>
      </c>
      <c r="BJ230" s="13" t="s">
        <v>74</v>
      </c>
      <c r="BK230" s="107">
        <f>ROUND(I230*H230,2)</f>
        <v>0</v>
      </c>
      <c r="BL230" s="13" t="s">
        <v>111</v>
      </c>
      <c r="BM230" s="106" t="s">
        <v>348</v>
      </c>
    </row>
    <row r="231" spans="2:65" s="1" customFormat="1">
      <c r="B231" s="255"/>
      <c r="C231" s="257"/>
      <c r="D231" s="263" t="s">
        <v>114</v>
      </c>
      <c r="E231" s="257"/>
      <c r="F231" s="264" t="s">
        <v>347</v>
      </c>
      <c r="G231" s="257"/>
      <c r="H231" s="257"/>
      <c r="J231" s="257"/>
      <c r="L231" s="25"/>
      <c r="M231" s="108"/>
      <c r="T231" s="45"/>
      <c r="AT231" s="13" t="s">
        <v>114</v>
      </c>
      <c r="AU231" s="13" t="s">
        <v>66</v>
      </c>
    </row>
    <row r="232" spans="2:65" s="1" customFormat="1" ht="19.5">
      <c r="B232" s="255"/>
      <c r="C232" s="257"/>
      <c r="D232" s="263" t="s">
        <v>116</v>
      </c>
      <c r="E232" s="257"/>
      <c r="F232" s="265" t="s">
        <v>209</v>
      </c>
      <c r="G232" s="257"/>
      <c r="H232" s="257"/>
      <c r="J232" s="257"/>
      <c r="L232" s="25"/>
      <c r="M232" s="108"/>
      <c r="T232" s="45"/>
      <c r="AT232" s="13" t="s">
        <v>116</v>
      </c>
      <c r="AU232" s="13" t="s">
        <v>66</v>
      </c>
    </row>
    <row r="233" spans="2:65" s="1" customFormat="1" ht="24.2" customHeight="1">
      <c r="B233" s="255"/>
      <c r="C233" s="266" t="s">
        <v>349</v>
      </c>
      <c r="D233" s="266" t="s">
        <v>124</v>
      </c>
      <c r="E233" s="267" t="s">
        <v>350</v>
      </c>
      <c r="F233" s="268" t="s">
        <v>351</v>
      </c>
      <c r="G233" s="269" t="s">
        <v>109</v>
      </c>
      <c r="H233" s="270">
        <v>4</v>
      </c>
      <c r="I233" s="110">
        <v>0</v>
      </c>
      <c r="J233" s="274">
        <f>ROUND(I233*H233,2)</f>
        <v>0</v>
      </c>
      <c r="K233" s="109" t="s">
        <v>110</v>
      </c>
      <c r="L233" s="111"/>
      <c r="M233" s="112" t="s">
        <v>3</v>
      </c>
      <c r="N233" s="113" t="s">
        <v>37</v>
      </c>
      <c r="O233" s="104">
        <v>0</v>
      </c>
      <c r="P233" s="104">
        <f>O233*H233</f>
        <v>0</v>
      </c>
      <c r="Q233" s="104">
        <v>0</v>
      </c>
      <c r="R233" s="104">
        <f>Q233*H233</f>
        <v>0</v>
      </c>
      <c r="S233" s="104">
        <v>0</v>
      </c>
      <c r="T233" s="105">
        <f>S233*H233</f>
        <v>0</v>
      </c>
      <c r="AR233" s="106" t="s">
        <v>127</v>
      </c>
      <c r="AT233" s="106" t="s">
        <v>124</v>
      </c>
      <c r="AU233" s="106" t="s">
        <v>66</v>
      </c>
      <c r="AY233" s="13" t="s">
        <v>112</v>
      </c>
      <c r="BE233" s="107">
        <f>IF(N233="základní",J233,0)</f>
        <v>0</v>
      </c>
      <c r="BF233" s="107">
        <f>IF(N233="snížená",J233,0)</f>
        <v>0</v>
      </c>
      <c r="BG233" s="107">
        <f>IF(N233="zákl. přenesená",J233,0)</f>
        <v>0</v>
      </c>
      <c r="BH233" s="107">
        <f>IF(N233="sníž. přenesená",J233,0)</f>
        <v>0</v>
      </c>
      <c r="BI233" s="107">
        <f>IF(N233="nulová",J233,0)</f>
        <v>0</v>
      </c>
      <c r="BJ233" s="13" t="s">
        <v>74</v>
      </c>
      <c r="BK233" s="107">
        <f>ROUND(I233*H233,2)</f>
        <v>0</v>
      </c>
      <c r="BL233" s="13" t="s">
        <v>111</v>
      </c>
      <c r="BM233" s="106" t="s">
        <v>352</v>
      </c>
    </row>
    <row r="234" spans="2:65" s="1" customFormat="1">
      <c r="B234" s="255"/>
      <c r="C234" s="257"/>
      <c r="D234" s="263" t="s">
        <v>114</v>
      </c>
      <c r="E234" s="257"/>
      <c r="F234" s="264" t="s">
        <v>351</v>
      </c>
      <c r="G234" s="257"/>
      <c r="H234" s="257"/>
      <c r="J234" s="257"/>
      <c r="L234" s="25"/>
      <c r="M234" s="108"/>
      <c r="T234" s="45"/>
      <c r="AT234" s="13" t="s">
        <v>114</v>
      </c>
      <c r="AU234" s="13" t="s">
        <v>66</v>
      </c>
    </row>
    <row r="235" spans="2:65" s="1" customFormat="1" ht="19.5">
      <c r="B235" s="255"/>
      <c r="C235" s="257"/>
      <c r="D235" s="263" t="s">
        <v>116</v>
      </c>
      <c r="E235" s="257"/>
      <c r="F235" s="265" t="s">
        <v>353</v>
      </c>
      <c r="G235" s="257"/>
      <c r="H235" s="257"/>
      <c r="J235" s="257"/>
      <c r="L235" s="25"/>
      <c r="M235" s="108"/>
      <c r="T235" s="45"/>
      <c r="AT235" s="13" t="s">
        <v>116</v>
      </c>
      <c r="AU235" s="13" t="s">
        <v>66</v>
      </c>
    </row>
    <row r="236" spans="2:65" s="1" customFormat="1" ht="24.2" customHeight="1">
      <c r="B236" s="255"/>
      <c r="C236" s="266" t="s">
        <v>354</v>
      </c>
      <c r="D236" s="266" t="s">
        <v>124</v>
      </c>
      <c r="E236" s="267" t="s">
        <v>355</v>
      </c>
      <c r="F236" s="268" t="s">
        <v>356</v>
      </c>
      <c r="G236" s="269" t="s">
        <v>109</v>
      </c>
      <c r="H236" s="270">
        <v>4</v>
      </c>
      <c r="I236" s="110">
        <v>0</v>
      </c>
      <c r="J236" s="274">
        <f>ROUND(I236*H236,2)</f>
        <v>0</v>
      </c>
      <c r="K236" s="109" t="s">
        <v>110</v>
      </c>
      <c r="L236" s="111"/>
      <c r="M236" s="112" t="s">
        <v>3</v>
      </c>
      <c r="N236" s="113" t="s">
        <v>37</v>
      </c>
      <c r="O236" s="104">
        <v>0</v>
      </c>
      <c r="P236" s="104">
        <f>O236*H236</f>
        <v>0</v>
      </c>
      <c r="Q236" s="104">
        <v>0</v>
      </c>
      <c r="R236" s="104">
        <f>Q236*H236</f>
        <v>0</v>
      </c>
      <c r="S236" s="104">
        <v>0</v>
      </c>
      <c r="T236" s="105">
        <f>S236*H236</f>
        <v>0</v>
      </c>
      <c r="AR236" s="106" t="s">
        <v>127</v>
      </c>
      <c r="AT236" s="106" t="s">
        <v>124</v>
      </c>
      <c r="AU236" s="106" t="s">
        <v>66</v>
      </c>
      <c r="AY236" s="13" t="s">
        <v>112</v>
      </c>
      <c r="BE236" s="107">
        <f>IF(N236="základní",J236,0)</f>
        <v>0</v>
      </c>
      <c r="BF236" s="107">
        <f>IF(N236="snížená",J236,0)</f>
        <v>0</v>
      </c>
      <c r="BG236" s="107">
        <f>IF(N236="zákl. přenesená",J236,0)</f>
        <v>0</v>
      </c>
      <c r="BH236" s="107">
        <f>IF(N236="sníž. přenesená",J236,0)</f>
        <v>0</v>
      </c>
      <c r="BI236" s="107">
        <f>IF(N236="nulová",J236,0)</f>
        <v>0</v>
      </c>
      <c r="BJ236" s="13" t="s">
        <v>74</v>
      </c>
      <c r="BK236" s="107">
        <f>ROUND(I236*H236,2)</f>
        <v>0</v>
      </c>
      <c r="BL236" s="13" t="s">
        <v>111</v>
      </c>
      <c r="BM236" s="106" t="s">
        <v>357</v>
      </c>
    </row>
    <row r="237" spans="2:65" s="1" customFormat="1">
      <c r="B237" s="255"/>
      <c r="C237" s="257"/>
      <c r="D237" s="263" t="s">
        <v>114</v>
      </c>
      <c r="E237" s="257"/>
      <c r="F237" s="264" t="s">
        <v>356</v>
      </c>
      <c r="G237" s="257"/>
      <c r="H237" s="257"/>
      <c r="J237" s="257"/>
      <c r="L237" s="25"/>
      <c r="M237" s="108"/>
      <c r="T237" s="45"/>
      <c r="AT237" s="13" t="s">
        <v>114</v>
      </c>
      <c r="AU237" s="13" t="s">
        <v>66</v>
      </c>
    </row>
    <row r="238" spans="2:65" s="1" customFormat="1" ht="19.5">
      <c r="B238" s="255"/>
      <c r="C238" s="257"/>
      <c r="D238" s="263" t="s">
        <v>116</v>
      </c>
      <c r="E238" s="257"/>
      <c r="F238" s="265" t="s">
        <v>358</v>
      </c>
      <c r="G238" s="257"/>
      <c r="H238" s="257"/>
      <c r="J238" s="257"/>
      <c r="L238" s="25"/>
      <c r="M238" s="108"/>
      <c r="T238" s="45"/>
      <c r="AT238" s="13" t="s">
        <v>116</v>
      </c>
      <c r="AU238" s="13" t="s">
        <v>66</v>
      </c>
    </row>
    <row r="239" spans="2:65" s="1" customFormat="1" ht="16.5" customHeight="1">
      <c r="B239" s="255"/>
      <c r="C239" s="258" t="s">
        <v>359</v>
      </c>
      <c r="D239" s="258" t="s">
        <v>106</v>
      </c>
      <c r="E239" s="259" t="s">
        <v>360</v>
      </c>
      <c r="F239" s="260" t="s">
        <v>361</v>
      </c>
      <c r="G239" s="261" t="s">
        <v>109</v>
      </c>
      <c r="H239" s="262">
        <v>6</v>
      </c>
      <c r="I239" s="101">
        <v>0</v>
      </c>
      <c r="J239" s="273">
        <f>ROUND(I239*H239,2)</f>
        <v>0</v>
      </c>
      <c r="K239" s="100" t="s">
        <v>110</v>
      </c>
      <c r="L239" s="25"/>
      <c r="M239" s="102" t="s">
        <v>3</v>
      </c>
      <c r="N239" s="103" t="s">
        <v>37</v>
      </c>
      <c r="O239" s="104">
        <v>0</v>
      </c>
      <c r="P239" s="104">
        <f>O239*H239</f>
        <v>0</v>
      </c>
      <c r="Q239" s="104">
        <v>0</v>
      </c>
      <c r="R239" s="104">
        <f>Q239*H239</f>
        <v>0</v>
      </c>
      <c r="S239" s="104">
        <v>0</v>
      </c>
      <c r="T239" s="105">
        <f>S239*H239</f>
        <v>0</v>
      </c>
      <c r="AR239" s="106" t="s">
        <v>111</v>
      </c>
      <c r="AT239" s="106" t="s">
        <v>106</v>
      </c>
      <c r="AU239" s="106" t="s">
        <v>66</v>
      </c>
      <c r="AY239" s="13" t="s">
        <v>112</v>
      </c>
      <c r="BE239" s="107">
        <f>IF(N239="základní",J239,0)</f>
        <v>0</v>
      </c>
      <c r="BF239" s="107">
        <f>IF(N239="snížená",J239,0)</f>
        <v>0</v>
      </c>
      <c r="BG239" s="107">
        <f>IF(N239="zákl. přenesená",J239,0)</f>
        <v>0</v>
      </c>
      <c r="BH239" s="107">
        <f>IF(N239="sníž. přenesená",J239,0)</f>
        <v>0</v>
      </c>
      <c r="BI239" s="107">
        <f>IF(N239="nulová",J239,0)</f>
        <v>0</v>
      </c>
      <c r="BJ239" s="13" t="s">
        <v>74</v>
      </c>
      <c r="BK239" s="107">
        <f>ROUND(I239*H239,2)</f>
        <v>0</v>
      </c>
      <c r="BL239" s="13" t="s">
        <v>111</v>
      </c>
      <c r="BM239" s="106" t="s">
        <v>362</v>
      </c>
    </row>
    <row r="240" spans="2:65" s="1" customFormat="1">
      <c r="B240" s="255"/>
      <c r="C240" s="257"/>
      <c r="D240" s="263" t="s">
        <v>114</v>
      </c>
      <c r="E240" s="257"/>
      <c r="F240" s="264" t="s">
        <v>363</v>
      </c>
      <c r="G240" s="257"/>
      <c r="H240" s="257"/>
      <c r="J240" s="257"/>
      <c r="L240" s="25"/>
      <c r="M240" s="108"/>
      <c r="T240" s="45"/>
      <c r="AT240" s="13" t="s">
        <v>114</v>
      </c>
      <c r="AU240" s="13" t="s">
        <v>66</v>
      </c>
    </row>
    <row r="241" spans="2:65" s="1" customFormat="1" ht="19.5">
      <c r="B241" s="255"/>
      <c r="C241" s="257"/>
      <c r="D241" s="263" t="s">
        <v>116</v>
      </c>
      <c r="E241" s="257"/>
      <c r="F241" s="265" t="s">
        <v>364</v>
      </c>
      <c r="G241" s="257"/>
      <c r="H241" s="257"/>
      <c r="J241" s="257"/>
      <c r="L241" s="25"/>
      <c r="M241" s="108"/>
      <c r="T241" s="45"/>
      <c r="AT241" s="13" t="s">
        <v>116</v>
      </c>
      <c r="AU241" s="13" t="s">
        <v>66</v>
      </c>
    </row>
    <row r="242" spans="2:65" s="1" customFormat="1" ht="21.75" customHeight="1">
      <c r="B242" s="255"/>
      <c r="C242" s="266" t="s">
        <v>365</v>
      </c>
      <c r="D242" s="266" t="s">
        <v>124</v>
      </c>
      <c r="E242" s="267" t="s">
        <v>366</v>
      </c>
      <c r="F242" s="268" t="s">
        <v>367</v>
      </c>
      <c r="G242" s="269" t="s">
        <v>109</v>
      </c>
      <c r="H242" s="270">
        <v>6</v>
      </c>
      <c r="I242" s="110">
        <v>0</v>
      </c>
      <c r="J242" s="274">
        <f>ROUND(I242*H242,2)</f>
        <v>0</v>
      </c>
      <c r="K242" s="109" t="s">
        <v>110</v>
      </c>
      <c r="L242" s="111"/>
      <c r="M242" s="112" t="s">
        <v>3</v>
      </c>
      <c r="N242" s="113" t="s">
        <v>37</v>
      </c>
      <c r="O242" s="104">
        <v>0</v>
      </c>
      <c r="P242" s="104">
        <f>O242*H242</f>
        <v>0</v>
      </c>
      <c r="Q242" s="104">
        <v>0</v>
      </c>
      <c r="R242" s="104">
        <f>Q242*H242</f>
        <v>0</v>
      </c>
      <c r="S242" s="104">
        <v>0</v>
      </c>
      <c r="T242" s="105">
        <f>S242*H242</f>
        <v>0</v>
      </c>
      <c r="AR242" s="106" t="s">
        <v>127</v>
      </c>
      <c r="AT242" s="106" t="s">
        <v>124</v>
      </c>
      <c r="AU242" s="106" t="s">
        <v>66</v>
      </c>
      <c r="AY242" s="13" t="s">
        <v>112</v>
      </c>
      <c r="BE242" s="107">
        <f>IF(N242="základní",J242,0)</f>
        <v>0</v>
      </c>
      <c r="BF242" s="107">
        <f>IF(N242="snížená",J242,0)</f>
        <v>0</v>
      </c>
      <c r="BG242" s="107">
        <f>IF(N242="zákl. přenesená",J242,0)</f>
        <v>0</v>
      </c>
      <c r="BH242" s="107">
        <f>IF(N242="sníž. přenesená",J242,0)</f>
        <v>0</v>
      </c>
      <c r="BI242" s="107">
        <f>IF(N242="nulová",J242,0)</f>
        <v>0</v>
      </c>
      <c r="BJ242" s="13" t="s">
        <v>74</v>
      </c>
      <c r="BK242" s="107">
        <f>ROUND(I242*H242,2)</f>
        <v>0</v>
      </c>
      <c r="BL242" s="13" t="s">
        <v>111</v>
      </c>
      <c r="BM242" s="106" t="s">
        <v>368</v>
      </c>
    </row>
    <row r="243" spans="2:65" s="1" customFormat="1">
      <c r="B243" s="255"/>
      <c r="C243" s="257"/>
      <c r="D243" s="263" t="s">
        <v>114</v>
      </c>
      <c r="E243" s="257"/>
      <c r="F243" s="264" t="s">
        <v>367</v>
      </c>
      <c r="G243" s="257"/>
      <c r="H243" s="257"/>
      <c r="J243" s="257"/>
      <c r="L243" s="25"/>
      <c r="M243" s="108"/>
      <c r="T243" s="45"/>
      <c r="AT243" s="13" t="s">
        <v>114</v>
      </c>
      <c r="AU243" s="13" t="s">
        <v>66</v>
      </c>
    </row>
    <row r="244" spans="2:65" s="1" customFormat="1" ht="19.5">
      <c r="B244" s="255"/>
      <c r="C244" s="257"/>
      <c r="D244" s="263" t="s">
        <v>116</v>
      </c>
      <c r="E244" s="257"/>
      <c r="F244" s="265" t="s">
        <v>364</v>
      </c>
      <c r="G244" s="257"/>
      <c r="H244" s="257"/>
      <c r="J244" s="257"/>
      <c r="L244" s="25"/>
      <c r="M244" s="108"/>
      <c r="T244" s="45"/>
      <c r="AT244" s="13" t="s">
        <v>116</v>
      </c>
      <c r="AU244" s="13" t="s">
        <v>66</v>
      </c>
    </row>
    <row r="245" spans="2:65" s="1" customFormat="1" ht="16.5" customHeight="1">
      <c r="B245" s="255"/>
      <c r="C245" s="258" t="s">
        <v>369</v>
      </c>
      <c r="D245" s="258" t="s">
        <v>106</v>
      </c>
      <c r="E245" s="259" t="s">
        <v>370</v>
      </c>
      <c r="F245" s="260" t="s">
        <v>371</v>
      </c>
      <c r="G245" s="261" t="s">
        <v>109</v>
      </c>
      <c r="H245" s="262">
        <v>6</v>
      </c>
      <c r="I245" s="101">
        <v>0</v>
      </c>
      <c r="J245" s="273">
        <f>ROUND(I245*H245,2)</f>
        <v>0</v>
      </c>
      <c r="K245" s="100" t="s">
        <v>110</v>
      </c>
      <c r="L245" s="25"/>
      <c r="M245" s="102" t="s">
        <v>3</v>
      </c>
      <c r="N245" s="103" t="s">
        <v>37</v>
      </c>
      <c r="O245" s="104">
        <v>0</v>
      </c>
      <c r="P245" s="104">
        <f>O245*H245</f>
        <v>0</v>
      </c>
      <c r="Q245" s="104">
        <v>0</v>
      </c>
      <c r="R245" s="104">
        <f>Q245*H245</f>
        <v>0</v>
      </c>
      <c r="S245" s="104">
        <v>0</v>
      </c>
      <c r="T245" s="105">
        <f>S245*H245</f>
        <v>0</v>
      </c>
      <c r="AR245" s="106" t="s">
        <v>111</v>
      </c>
      <c r="AT245" s="106" t="s">
        <v>106</v>
      </c>
      <c r="AU245" s="106" t="s">
        <v>66</v>
      </c>
      <c r="AY245" s="13" t="s">
        <v>112</v>
      </c>
      <c r="BE245" s="107">
        <f>IF(N245="základní",J245,0)</f>
        <v>0</v>
      </c>
      <c r="BF245" s="107">
        <f>IF(N245="snížená",J245,0)</f>
        <v>0</v>
      </c>
      <c r="BG245" s="107">
        <f>IF(N245="zákl. přenesená",J245,0)</f>
        <v>0</v>
      </c>
      <c r="BH245" s="107">
        <f>IF(N245="sníž. přenesená",J245,0)</f>
        <v>0</v>
      </c>
      <c r="BI245" s="107">
        <f>IF(N245="nulová",J245,0)</f>
        <v>0</v>
      </c>
      <c r="BJ245" s="13" t="s">
        <v>74</v>
      </c>
      <c r="BK245" s="107">
        <f>ROUND(I245*H245,2)</f>
        <v>0</v>
      </c>
      <c r="BL245" s="13" t="s">
        <v>111</v>
      </c>
      <c r="BM245" s="106" t="s">
        <v>372</v>
      </c>
    </row>
    <row r="246" spans="2:65" s="1" customFormat="1">
      <c r="B246" s="255"/>
      <c r="C246" s="257"/>
      <c r="D246" s="263" t="s">
        <v>114</v>
      </c>
      <c r="E246" s="257"/>
      <c r="F246" s="264" t="s">
        <v>373</v>
      </c>
      <c r="G246" s="257"/>
      <c r="H246" s="257"/>
      <c r="J246" s="257"/>
      <c r="L246" s="25"/>
      <c r="M246" s="108"/>
      <c r="T246" s="45"/>
      <c r="AT246" s="13" t="s">
        <v>114</v>
      </c>
      <c r="AU246" s="13" t="s">
        <v>66</v>
      </c>
    </row>
    <row r="247" spans="2:65" s="1" customFormat="1" ht="16.5" customHeight="1">
      <c r="B247" s="255"/>
      <c r="C247" s="258" t="s">
        <v>374</v>
      </c>
      <c r="D247" s="258" t="s">
        <v>106</v>
      </c>
      <c r="E247" s="259" t="s">
        <v>375</v>
      </c>
      <c r="F247" s="260" t="s">
        <v>376</v>
      </c>
      <c r="G247" s="261" t="s">
        <v>109</v>
      </c>
      <c r="H247" s="262">
        <v>5</v>
      </c>
      <c r="I247" s="101">
        <v>0</v>
      </c>
      <c r="J247" s="273">
        <f>ROUND(I247*H247,2)</f>
        <v>0</v>
      </c>
      <c r="K247" s="100" t="s">
        <v>110</v>
      </c>
      <c r="L247" s="25"/>
      <c r="M247" s="102" t="s">
        <v>3</v>
      </c>
      <c r="N247" s="103" t="s">
        <v>37</v>
      </c>
      <c r="O247" s="104">
        <v>0</v>
      </c>
      <c r="P247" s="104">
        <f>O247*H247</f>
        <v>0</v>
      </c>
      <c r="Q247" s="104">
        <v>0</v>
      </c>
      <c r="R247" s="104">
        <f>Q247*H247</f>
        <v>0</v>
      </c>
      <c r="S247" s="104">
        <v>0</v>
      </c>
      <c r="T247" s="105">
        <f>S247*H247</f>
        <v>0</v>
      </c>
      <c r="AR247" s="106" t="s">
        <v>111</v>
      </c>
      <c r="AT247" s="106" t="s">
        <v>106</v>
      </c>
      <c r="AU247" s="106" t="s">
        <v>66</v>
      </c>
      <c r="AY247" s="13" t="s">
        <v>112</v>
      </c>
      <c r="BE247" s="107">
        <f>IF(N247="základní",J247,0)</f>
        <v>0</v>
      </c>
      <c r="BF247" s="107">
        <f>IF(N247="snížená",J247,0)</f>
        <v>0</v>
      </c>
      <c r="BG247" s="107">
        <f>IF(N247="zákl. přenesená",J247,0)</f>
        <v>0</v>
      </c>
      <c r="BH247" s="107">
        <f>IF(N247="sníž. přenesená",J247,0)</f>
        <v>0</v>
      </c>
      <c r="BI247" s="107">
        <f>IF(N247="nulová",J247,0)</f>
        <v>0</v>
      </c>
      <c r="BJ247" s="13" t="s">
        <v>74</v>
      </c>
      <c r="BK247" s="107">
        <f>ROUND(I247*H247,2)</f>
        <v>0</v>
      </c>
      <c r="BL247" s="13" t="s">
        <v>111</v>
      </c>
      <c r="BM247" s="106" t="s">
        <v>377</v>
      </c>
    </row>
    <row r="248" spans="2:65" s="1" customFormat="1" ht="19.5">
      <c r="B248" s="255"/>
      <c r="C248" s="257"/>
      <c r="D248" s="263" t="s">
        <v>114</v>
      </c>
      <c r="E248" s="257"/>
      <c r="F248" s="264" t="s">
        <v>378</v>
      </c>
      <c r="G248" s="257"/>
      <c r="H248" s="257"/>
      <c r="J248" s="257"/>
      <c r="L248" s="25"/>
      <c r="M248" s="108"/>
      <c r="T248" s="45"/>
      <c r="AT248" s="13" t="s">
        <v>114</v>
      </c>
      <c r="AU248" s="13" t="s">
        <v>66</v>
      </c>
    </row>
    <row r="249" spans="2:65" s="1" customFormat="1" ht="24.2" customHeight="1">
      <c r="B249" s="255"/>
      <c r="C249" s="266" t="s">
        <v>379</v>
      </c>
      <c r="D249" s="266" t="s">
        <v>124</v>
      </c>
      <c r="E249" s="267" t="s">
        <v>380</v>
      </c>
      <c r="F249" s="268" t="s">
        <v>381</v>
      </c>
      <c r="G249" s="269" t="s">
        <v>109</v>
      </c>
      <c r="H249" s="270">
        <v>5</v>
      </c>
      <c r="I249" s="110"/>
      <c r="J249" s="274">
        <f>ROUND(I249*H249,2)</f>
        <v>0</v>
      </c>
      <c r="K249" s="109" t="s">
        <v>110</v>
      </c>
      <c r="L249" s="111"/>
      <c r="M249" s="112" t="s">
        <v>3</v>
      </c>
      <c r="N249" s="113" t="s">
        <v>37</v>
      </c>
      <c r="O249" s="104">
        <v>0</v>
      </c>
      <c r="P249" s="104">
        <f>O249*H249</f>
        <v>0</v>
      </c>
      <c r="Q249" s="104">
        <v>0</v>
      </c>
      <c r="R249" s="104">
        <f>Q249*H249</f>
        <v>0</v>
      </c>
      <c r="S249" s="104">
        <v>0</v>
      </c>
      <c r="T249" s="105">
        <f>S249*H249</f>
        <v>0</v>
      </c>
      <c r="AR249" s="106" t="s">
        <v>127</v>
      </c>
      <c r="AT249" s="106" t="s">
        <v>124</v>
      </c>
      <c r="AU249" s="106" t="s">
        <v>66</v>
      </c>
      <c r="AY249" s="13" t="s">
        <v>112</v>
      </c>
      <c r="BE249" s="107">
        <f>IF(N249="základní",J249,0)</f>
        <v>0</v>
      </c>
      <c r="BF249" s="107">
        <f>IF(N249="snížená",J249,0)</f>
        <v>0</v>
      </c>
      <c r="BG249" s="107">
        <f>IF(N249="zákl. přenesená",J249,0)</f>
        <v>0</v>
      </c>
      <c r="BH249" s="107">
        <f>IF(N249="sníž. přenesená",J249,0)</f>
        <v>0</v>
      </c>
      <c r="BI249" s="107">
        <f>IF(N249="nulová",J249,0)</f>
        <v>0</v>
      </c>
      <c r="BJ249" s="13" t="s">
        <v>74</v>
      </c>
      <c r="BK249" s="107">
        <f>ROUND(I249*H249,2)</f>
        <v>0</v>
      </c>
      <c r="BL249" s="13" t="s">
        <v>111</v>
      </c>
      <c r="BM249" s="106" t="s">
        <v>382</v>
      </c>
    </row>
    <row r="250" spans="2:65" s="1" customFormat="1" ht="19.5">
      <c r="B250" s="255"/>
      <c r="C250" s="257"/>
      <c r="D250" s="263" t="s">
        <v>114</v>
      </c>
      <c r="E250" s="257"/>
      <c r="F250" s="264" t="s">
        <v>381</v>
      </c>
      <c r="G250" s="257"/>
      <c r="H250" s="257"/>
      <c r="J250" s="257"/>
      <c r="L250" s="25"/>
      <c r="M250" s="108"/>
      <c r="T250" s="45"/>
      <c r="AT250" s="13" t="s">
        <v>114</v>
      </c>
      <c r="AU250" s="13" t="s">
        <v>66</v>
      </c>
    </row>
    <row r="251" spans="2:65" s="1" customFormat="1" ht="29.25">
      <c r="B251" s="255"/>
      <c r="C251" s="257"/>
      <c r="D251" s="263" t="s">
        <v>116</v>
      </c>
      <c r="E251" s="257"/>
      <c r="F251" s="265" t="s">
        <v>383</v>
      </c>
      <c r="G251" s="257"/>
      <c r="H251" s="257"/>
      <c r="J251" s="257"/>
      <c r="L251" s="25"/>
      <c r="M251" s="108"/>
      <c r="T251" s="45"/>
      <c r="AT251" s="13" t="s">
        <v>116</v>
      </c>
      <c r="AU251" s="13" t="s">
        <v>66</v>
      </c>
    </row>
    <row r="252" spans="2:65" s="1" customFormat="1" ht="16.5" customHeight="1">
      <c r="B252" s="255"/>
      <c r="C252" s="258" t="s">
        <v>384</v>
      </c>
      <c r="D252" s="258" t="s">
        <v>106</v>
      </c>
      <c r="E252" s="259" t="s">
        <v>385</v>
      </c>
      <c r="F252" s="260" t="s">
        <v>386</v>
      </c>
      <c r="G252" s="261" t="s">
        <v>109</v>
      </c>
      <c r="H252" s="262">
        <v>5</v>
      </c>
      <c r="I252" s="101"/>
      <c r="J252" s="273">
        <f>ROUND(I252*H252,2)</f>
        <v>0</v>
      </c>
      <c r="K252" s="100" t="s">
        <v>110</v>
      </c>
      <c r="L252" s="25"/>
      <c r="M252" s="102" t="s">
        <v>3</v>
      </c>
      <c r="N252" s="103" t="s">
        <v>37</v>
      </c>
      <c r="O252" s="104">
        <v>0</v>
      </c>
      <c r="P252" s="104">
        <f>O252*H252</f>
        <v>0</v>
      </c>
      <c r="Q252" s="104">
        <v>0</v>
      </c>
      <c r="R252" s="104">
        <f>Q252*H252</f>
        <v>0</v>
      </c>
      <c r="S252" s="104">
        <v>0</v>
      </c>
      <c r="T252" s="105">
        <f>S252*H252</f>
        <v>0</v>
      </c>
      <c r="AR252" s="106" t="s">
        <v>111</v>
      </c>
      <c r="AT252" s="106" t="s">
        <v>106</v>
      </c>
      <c r="AU252" s="106" t="s">
        <v>66</v>
      </c>
      <c r="AY252" s="13" t="s">
        <v>112</v>
      </c>
      <c r="BE252" s="107">
        <f>IF(N252="základní",J252,0)</f>
        <v>0</v>
      </c>
      <c r="BF252" s="107">
        <f>IF(N252="snížená",J252,0)</f>
        <v>0</v>
      </c>
      <c r="BG252" s="107">
        <f>IF(N252="zákl. přenesená",J252,0)</f>
        <v>0</v>
      </c>
      <c r="BH252" s="107">
        <f>IF(N252="sníž. přenesená",J252,0)</f>
        <v>0</v>
      </c>
      <c r="BI252" s="107">
        <f>IF(N252="nulová",J252,0)</f>
        <v>0</v>
      </c>
      <c r="BJ252" s="13" t="s">
        <v>74</v>
      </c>
      <c r="BK252" s="107">
        <f>ROUND(I252*H252,2)</f>
        <v>0</v>
      </c>
      <c r="BL252" s="13" t="s">
        <v>111</v>
      </c>
      <c r="BM252" s="106" t="s">
        <v>387</v>
      </c>
    </row>
    <row r="253" spans="2:65" s="1" customFormat="1">
      <c r="B253" s="255"/>
      <c r="C253" s="257"/>
      <c r="D253" s="263" t="s">
        <v>114</v>
      </c>
      <c r="E253" s="257"/>
      <c r="F253" s="264" t="s">
        <v>388</v>
      </c>
      <c r="G253" s="257"/>
      <c r="H253" s="257"/>
      <c r="J253" s="257"/>
      <c r="L253" s="25"/>
      <c r="M253" s="108"/>
      <c r="T253" s="45"/>
      <c r="AT253" s="13" t="s">
        <v>114</v>
      </c>
      <c r="AU253" s="13" t="s">
        <v>66</v>
      </c>
    </row>
    <row r="254" spans="2:65" s="1" customFormat="1" ht="21.75" customHeight="1">
      <c r="B254" s="255"/>
      <c r="C254" s="266" t="s">
        <v>389</v>
      </c>
      <c r="D254" s="266" t="s">
        <v>124</v>
      </c>
      <c r="E254" s="267" t="s">
        <v>390</v>
      </c>
      <c r="F254" s="268" t="s">
        <v>391</v>
      </c>
      <c r="G254" s="269" t="s">
        <v>109</v>
      </c>
      <c r="H254" s="270">
        <v>5</v>
      </c>
      <c r="I254" s="110"/>
      <c r="J254" s="274">
        <f>ROUND(I254*H254,2)</f>
        <v>0</v>
      </c>
      <c r="K254" s="109" t="s">
        <v>110</v>
      </c>
      <c r="L254" s="111"/>
      <c r="M254" s="112" t="s">
        <v>3</v>
      </c>
      <c r="N254" s="113" t="s">
        <v>37</v>
      </c>
      <c r="O254" s="104">
        <v>0</v>
      </c>
      <c r="P254" s="104">
        <f>O254*H254</f>
        <v>0</v>
      </c>
      <c r="Q254" s="104">
        <v>0</v>
      </c>
      <c r="R254" s="104">
        <f>Q254*H254</f>
        <v>0</v>
      </c>
      <c r="S254" s="104">
        <v>0</v>
      </c>
      <c r="T254" s="105">
        <f>S254*H254</f>
        <v>0</v>
      </c>
      <c r="AR254" s="106" t="s">
        <v>127</v>
      </c>
      <c r="AT254" s="106" t="s">
        <v>124</v>
      </c>
      <c r="AU254" s="106" t="s">
        <v>66</v>
      </c>
      <c r="AY254" s="13" t="s">
        <v>112</v>
      </c>
      <c r="BE254" s="107">
        <f>IF(N254="základní",J254,0)</f>
        <v>0</v>
      </c>
      <c r="BF254" s="107">
        <f>IF(N254="snížená",J254,0)</f>
        <v>0</v>
      </c>
      <c r="BG254" s="107">
        <f>IF(N254="zákl. přenesená",J254,0)</f>
        <v>0</v>
      </c>
      <c r="BH254" s="107">
        <f>IF(N254="sníž. přenesená",J254,0)</f>
        <v>0</v>
      </c>
      <c r="BI254" s="107">
        <f>IF(N254="nulová",J254,0)</f>
        <v>0</v>
      </c>
      <c r="BJ254" s="13" t="s">
        <v>74</v>
      </c>
      <c r="BK254" s="107">
        <f>ROUND(I254*H254,2)</f>
        <v>0</v>
      </c>
      <c r="BL254" s="13" t="s">
        <v>111</v>
      </c>
      <c r="BM254" s="106" t="s">
        <v>392</v>
      </c>
    </row>
    <row r="255" spans="2:65" s="1" customFormat="1">
      <c r="B255" s="255"/>
      <c r="C255" s="257"/>
      <c r="D255" s="263" t="s">
        <v>114</v>
      </c>
      <c r="E255" s="257"/>
      <c r="F255" s="264" t="s">
        <v>391</v>
      </c>
      <c r="G255" s="257"/>
      <c r="H255" s="257"/>
      <c r="J255" s="257"/>
      <c r="L255" s="25"/>
      <c r="M255" s="108"/>
      <c r="T255" s="45"/>
      <c r="AT255" s="13" t="s">
        <v>114</v>
      </c>
      <c r="AU255" s="13" t="s">
        <v>66</v>
      </c>
    </row>
    <row r="256" spans="2:65" s="1" customFormat="1" ht="16.5" customHeight="1">
      <c r="B256" s="255"/>
      <c r="C256" s="258" t="s">
        <v>393</v>
      </c>
      <c r="D256" s="258" t="s">
        <v>106</v>
      </c>
      <c r="E256" s="259" t="s">
        <v>394</v>
      </c>
      <c r="F256" s="260" t="s">
        <v>395</v>
      </c>
      <c r="G256" s="261" t="s">
        <v>109</v>
      </c>
      <c r="H256" s="262">
        <v>5</v>
      </c>
      <c r="I256" s="101"/>
      <c r="J256" s="273">
        <f>ROUND(I256*H256,2)</f>
        <v>0</v>
      </c>
      <c r="K256" s="100" t="s">
        <v>110</v>
      </c>
      <c r="L256" s="25"/>
      <c r="M256" s="102" t="s">
        <v>3</v>
      </c>
      <c r="N256" s="103" t="s">
        <v>37</v>
      </c>
      <c r="O256" s="104">
        <v>0</v>
      </c>
      <c r="P256" s="104">
        <f>O256*H256</f>
        <v>0</v>
      </c>
      <c r="Q256" s="104">
        <v>0</v>
      </c>
      <c r="R256" s="104">
        <f>Q256*H256</f>
        <v>0</v>
      </c>
      <c r="S256" s="104">
        <v>0</v>
      </c>
      <c r="T256" s="105">
        <f>S256*H256</f>
        <v>0</v>
      </c>
      <c r="AR256" s="106" t="s">
        <v>111</v>
      </c>
      <c r="AT256" s="106" t="s">
        <v>106</v>
      </c>
      <c r="AU256" s="106" t="s">
        <v>66</v>
      </c>
      <c r="AY256" s="13" t="s">
        <v>112</v>
      </c>
      <c r="BE256" s="107">
        <f>IF(N256="základní",J256,0)</f>
        <v>0</v>
      </c>
      <c r="BF256" s="107">
        <f>IF(N256="snížená",J256,0)</f>
        <v>0</v>
      </c>
      <c r="BG256" s="107">
        <f>IF(N256="zákl. přenesená",J256,0)</f>
        <v>0</v>
      </c>
      <c r="BH256" s="107">
        <f>IF(N256="sníž. přenesená",J256,0)</f>
        <v>0</v>
      </c>
      <c r="BI256" s="107">
        <f>IF(N256="nulová",J256,0)</f>
        <v>0</v>
      </c>
      <c r="BJ256" s="13" t="s">
        <v>74</v>
      </c>
      <c r="BK256" s="107">
        <f>ROUND(I256*H256,2)</f>
        <v>0</v>
      </c>
      <c r="BL256" s="13" t="s">
        <v>111</v>
      </c>
      <c r="BM256" s="106" t="s">
        <v>396</v>
      </c>
    </row>
    <row r="257" spans="2:65" s="1" customFormat="1" ht="19.5">
      <c r="B257" s="255"/>
      <c r="C257" s="257"/>
      <c r="D257" s="263" t="s">
        <v>114</v>
      </c>
      <c r="E257" s="257"/>
      <c r="F257" s="264" t="s">
        <v>397</v>
      </c>
      <c r="G257" s="257"/>
      <c r="H257" s="257"/>
      <c r="J257" s="257"/>
      <c r="L257" s="25"/>
      <c r="M257" s="108"/>
      <c r="T257" s="45"/>
      <c r="AT257" s="13" t="s">
        <v>114</v>
      </c>
      <c r="AU257" s="13" t="s">
        <v>66</v>
      </c>
    </row>
    <row r="258" spans="2:65" s="1" customFormat="1" ht="16.5" customHeight="1">
      <c r="B258" s="255"/>
      <c r="C258" s="258" t="s">
        <v>398</v>
      </c>
      <c r="D258" s="258" t="s">
        <v>106</v>
      </c>
      <c r="E258" s="259" t="s">
        <v>399</v>
      </c>
      <c r="F258" s="260" t="s">
        <v>400</v>
      </c>
      <c r="G258" s="261" t="s">
        <v>304</v>
      </c>
      <c r="H258" s="262">
        <v>20</v>
      </c>
      <c r="I258" s="101"/>
      <c r="J258" s="273">
        <f>ROUND(I258*H258,2)</f>
        <v>0</v>
      </c>
      <c r="K258" s="100" t="s">
        <v>110</v>
      </c>
      <c r="L258" s="25"/>
      <c r="M258" s="102" t="s">
        <v>3</v>
      </c>
      <c r="N258" s="103" t="s">
        <v>37</v>
      </c>
      <c r="O258" s="104">
        <v>0</v>
      </c>
      <c r="P258" s="104">
        <f>O258*H258</f>
        <v>0</v>
      </c>
      <c r="Q258" s="104">
        <v>0</v>
      </c>
      <c r="R258" s="104">
        <f>Q258*H258</f>
        <v>0</v>
      </c>
      <c r="S258" s="104">
        <v>0</v>
      </c>
      <c r="T258" s="105">
        <f>S258*H258</f>
        <v>0</v>
      </c>
      <c r="AR258" s="106" t="s">
        <v>111</v>
      </c>
      <c r="AT258" s="106" t="s">
        <v>106</v>
      </c>
      <c r="AU258" s="106" t="s">
        <v>66</v>
      </c>
      <c r="AY258" s="13" t="s">
        <v>112</v>
      </c>
      <c r="BE258" s="107">
        <f>IF(N258="základní",J258,0)</f>
        <v>0</v>
      </c>
      <c r="BF258" s="107">
        <f>IF(N258="snížená",J258,0)</f>
        <v>0</v>
      </c>
      <c r="BG258" s="107">
        <f>IF(N258="zákl. přenesená",J258,0)</f>
        <v>0</v>
      </c>
      <c r="BH258" s="107">
        <f>IF(N258="sníž. přenesená",J258,0)</f>
        <v>0</v>
      </c>
      <c r="BI258" s="107">
        <f>IF(N258="nulová",J258,0)</f>
        <v>0</v>
      </c>
      <c r="BJ258" s="13" t="s">
        <v>74</v>
      </c>
      <c r="BK258" s="107">
        <f>ROUND(I258*H258,2)</f>
        <v>0</v>
      </c>
      <c r="BL258" s="13" t="s">
        <v>111</v>
      </c>
      <c r="BM258" s="106" t="s">
        <v>401</v>
      </c>
    </row>
    <row r="259" spans="2:65" s="1" customFormat="1">
      <c r="B259" s="255"/>
      <c r="C259" s="257"/>
      <c r="D259" s="263" t="s">
        <v>114</v>
      </c>
      <c r="E259" s="257"/>
      <c r="F259" s="264" t="s">
        <v>402</v>
      </c>
      <c r="G259" s="257"/>
      <c r="H259" s="257"/>
      <c r="J259" s="257"/>
      <c r="L259" s="25"/>
      <c r="M259" s="108"/>
      <c r="T259" s="45"/>
      <c r="AT259" s="13" t="s">
        <v>114</v>
      </c>
      <c r="AU259" s="13" t="s">
        <v>66</v>
      </c>
    </row>
    <row r="260" spans="2:65" s="1" customFormat="1" ht="16.5" customHeight="1">
      <c r="B260" s="255"/>
      <c r="C260" s="258" t="s">
        <v>403</v>
      </c>
      <c r="D260" s="258" t="s">
        <v>106</v>
      </c>
      <c r="E260" s="259" t="s">
        <v>404</v>
      </c>
      <c r="F260" s="260" t="s">
        <v>405</v>
      </c>
      <c r="G260" s="261" t="s">
        <v>304</v>
      </c>
      <c r="H260" s="262">
        <v>155</v>
      </c>
      <c r="I260" s="101"/>
      <c r="J260" s="273">
        <f>ROUND(I260*H260,2)</f>
        <v>0</v>
      </c>
      <c r="K260" s="100" t="s">
        <v>110</v>
      </c>
      <c r="L260" s="25"/>
      <c r="M260" s="102" t="s">
        <v>3</v>
      </c>
      <c r="N260" s="103" t="s">
        <v>37</v>
      </c>
      <c r="O260" s="104">
        <v>0</v>
      </c>
      <c r="P260" s="104">
        <f>O260*H260</f>
        <v>0</v>
      </c>
      <c r="Q260" s="104">
        <v>0</v>
      </c>
      <c r="R260" s="104">
        <f>Q260*H260</f>
        <v>0</v>
      </c>
      <c r="S260" s="104">
        <v>0</v>
      </c>
      <c r="T260" s="105">
        <f>S260*H260</f>
        <v>0</v>
      </c>
      <c r="AR260" s="106" t="s">
        <v>111</v>
      </c>
      <c r="AT260" s="106" t="s">
        <v>106</v>
      </c>
      <c r="AU260" s="106" t="s">
        <v>66</v>
      </c>
      <c r="AY260" s="13" t="s">
        <v>112</v>
      </c>
      <c r="BE260" s="107">
        <f>IF(N260="základní",J260,0)</f>
        <v>0</v>
      </c>
      <c r="BF260" s="107">
        <f>IF(N260="snížená",J260,0)</f>
        <v>0</v>
      </c>
      <c r="BG260" s="107">
        <f>IF(N260="zákl. přenesená",J260,0)</f>
        <v>0</v>
      </c>
      <c r="BH260" s="107">
        <f>IF(N260="sníž. přenesená",J260,0)</f>
        <v>0</v>
      </c>
      <c r="BI260" s="107">
        <f>IF(N260="nulová",J260,0)</f>
        <v>0</v>
      </c>
      <c r="BJ260" s="13" t="s">
        <v>74</v>
      </c>
      <c r="BK260" s="107">
        <f>ROUND(I260*H260,2)</f>
        <v>0</v>
      </c>
      <c r="BL260" s="13" t="s">
        <v>111</v>
      </c>
      <c r="BM260" s="106" t="s">
        <v>406</v>
      </c>
    </row>
    <row r="261" spans="2:65" s="1" customFormat="1">
      <c r="B261" s="255"/>
      <c r="C261" s="257"/>
      <c r="D261" s="263" t="s">
        <v>114</v>
      </c>
      <c r="E261" s="257"/>
      <c r="F261" s="264" t="s">
        <v>405</v>
      </c>
      <c r="G261" s="257"/>
      <c r="H261" s="257"/>
      <c r="J261" s="257"/>
      <c r="L261" s="25"/>
      <c r="M261" s="108"/>
      <c r="T261" s="45"/>
      <c r="AT261" s="13" t="s">
        <v>114</v>
      </c>
      <c r="AU261" s="13" t="s">
        <v>66</v>
      </c>
    </row>
    <row r="262" spans="2:65" s="1" customFormat="1" ht="21.75" customHeight="1">
      <c r="B262" s="255"/>
      <c r="C262" s="258" t="s">
        <v>407</v>
      </c>
      <c r="D262" s="258" t="s">
        <v>106</v>
      </c>
      <c r="E262" s="259" t="s">
        <v>408</v>
      </c>
      <c r="F262" s="260" t="s">
        <v>409</v>
      </c>
      <c r="G262" s="261" t="s">
        <v>109</v>
      </c>
      <c r="H262" s="262">
        <v>18</v>
      </c>
      <c r="I262" s="101"/>
      <c r="J262" s="273">
        <f>ROUND(I262*H262,2)</f>
        <v>0</v>
      </c>
      <c r="K262" s="100" t="s">
        <v>110</v>
      </c>
      <c r="L262" s="25"/>
      <c r="M262" s="102" t="s">
        <v>3</v>
      </c>
      <c r="N262" s="103" t="s">
        <v>37</v>
      </c>
      <c r="O262" s="104">
        <v>0</v>
      </c>
      <c r="P262" s="104">
        <f>O262*H262</f>
        <v>0</v>
      </c>
      <c r="Q262" s="104">
        <v>0</v>
      </c>
      <c r="R262" s="104">
        <f>Q262*H262</f>
        <v>0</v>
      </c>
      <c r="S262" s="104">
        <v>0</v>
      </c>
      <c r="T262" s="105">
        <f>S262*H262</f>
        <v>0</v>
      </c>
      <c r="AR262" s="106" t="s">
        <v>111</v>
      </c>
      <c r="AT262" s="106" t="s">
        <v>106</v>
      </c>
      <c r="AU262" s="106" t="s">
        <v>66</v>
      </c>
      <c r="AY262" s="13" t="s">
        <v>112</v>
      </c>
      <c r="BE262" s="107">
        <f>IF(N262="základní",J262,0)</f>
        <v>0</v>
      </c>
      <c r="BF262" s="107">
        <f>IF(N262="snížená",J262,0)</f>
        <v>0</v>
      </c>
      <c r="BG262" s="107">
        <f>IF(N262="zákl. přenesená",J262,0)</f>
        <v>0</v>
      </c>
      <c r="BH262" s="107">
        <f>IF(N262="sníž. přenesená",J262,0)</f>
        <v>0</v>
      </c>
      <c r="BI262" s="107">
        <f>IF(N262="nulová",J262,0)</f>
        <v>0</v>
      </c>
      <c r="BJ262" s="13" t="s">
        <v>74</v>
      </c>
      <c r="BK262" s="107">
        <f>ROUND(I262*H262,2)</f>
        <v>0</v>
      </c>
      <c r="BL262" s="13" t="s">
        <v>111</v>
      </c>
      <c r="BM262" s="106" t="s">
        <v>410</v>
      </c>
    </row>
    <row r="263" spans="2:65" s="1" customFormat="1" ht="29.25">
      <c r="B263" s="255"/>
      <c r="C263" s="257"/>
      <c r="D263" s="263" t="s">
        <v>114</v>
      </c>
      <c r="E263" s="257"/>
      <c r="F263" s="264" t="s">
        <v>411</v>
      </c>
      <c r="G263" s="257"/>
      <c r="H263" s="257"/>
      <c r="J263" s="257"/>
      <c r="L263" s="25"/>
      <c r="M263" s="108"/>
      <c r="T263" s="45"/>
      <c r="AT263" s="13" t="s">
        <v>114</v>
      </c>
      <c r="AU263" s="13" t="s">
        <v>66</v>
      </c>
    </row>
    <row r="264" spans="2:65" s="1" customFormat="1" ht="21.75" customHeight="1">
      <c r="B264" s="255"/>
      <c r="C264" s="266" t="s">
        <v>412</v>
      </c>
      <c r="D264" s="266" t="s">
        <v>124</v>
      </c>
      <c r="E264" s="267" t="s">
        <v>413</v>
      </c>
      <c r="F264" s="268" t="s">
        <v>414</v>
      </c>
      <c r="G264" s="269" t="s">
        <v>304</v>
      </c>
      <c r="H264" s="270">
        <v>50</v>
      </c>
      <c r="I264" s="110"/>
      <c r="J264" s="274">
        <f>ROUND(I264*H264,2)</f>
        <v>0</v>
      </c>
      <c r="K264" s="109" t="s">
        <v>110</v>
      </c>
      <c r="L264" s="111"/>
      <c r="M264" s="112" t="s">
        <v>3</v>
      </c>
      <c r="N264" s="113" t="s">
        <v>37</v>
      </c>
      <c r="O264" s="104">
        <v>0</v>
      </c>
      <c r="P264" s="104">
        <f>O264*H264</f>
        <v>0</v>
      </c>
      <c r="Q264" s="104">
        <v>0</v>
      </c>
      <c r="R264" s="104">
        <f>Q264*H264</f>
        <v>0</v>
      </c>
      <c r="S264" s="104">
        <v>0</v>
      </c>
      <c r="T264" s="105">
        <f>S264*H264</f>
        <v>0</v>
      </c>
      <c r="AR264" s="106" t="s">
        <v>127</v>
      </c>
      <c r="AT264" s="106" t="s">
        <v>124</v>
      </c>
      <c r="AU264" s="106" t="s">
        <v>66</v>
      </c>
      <c r="AY264" s="13" t="s">
        <v>112</v>
      </c>
      <c r="BE264" s="107">
        <f>IF(N264="základní",J264,0)</f>
        <v>0</v>
      </c>
      <c r="BF264" s="107">
        <f>IF(N264="snížená",J264,0)</f>
        <v>0</v>
      </c>
      <c r="BG264" s="107">
        <f>IF(N264="zákl. přenesená",J264,0)</f>
        <v>0</v>
      </c>
      <c r="BH264" s="107">
        <f>IF(N264="sníž. přenesená",J264,0)</f>
        <v>0</v>
      </c>
      <c r="BI264" s="107">
        <f>IF(N264="nulová",J264,0)</f>
        <v>0</v>
      </c>
      <c r="BJ264" s="13" t="s">
        <v>74</v>
      </c>
      <c r="BK264" s="107">
        <f>ROUND(I264*H264,2)</f>
        <v>0</v>
      </c>
      <c r="BL264" s="13" t="s">
        <v>111</v>
      </c>
      <c r="BM264" s="106" t="s">
        <v>415</v>
      </c>
    </row>
    <row r="265" spans="2:65" s="1" customFormat="1">
      <c r="B265" s="255"/>
      <c r="C265" s="257"/>
      <c r="D265" s="263" t="s">
        <v>114</v>
      </c>
      <c r="E265" s="257"/>
      <c r="F265" s="264" t="s">
        <v>414</v>
      </c>
      <c r="G265" s="257"/>
      <c r="H265" s="257"/>
      <c r="J265" s="257"/>
      <c r="L265" s="25"/>
      <c r="M265" s="108"/>
      <c r="T265" s="45"/>
      <c r="AT265" s="13" t="s">
        <v>114</v>
      </c>
      <c r="AU265" s="13" t="s">
        <v>66</v>
      </c>
    </row>
    <row r="266" spans="2:65" s="1" customFormat="1" ht="21.75" customHeight="1">
      <c r="B266" s="255"/>
      <c r="C266" s="266" t="s">
        <v>416</v>
      </c>
      <c r="D266" s="266" t="s">
        <v>124</v>
      </c>
      <c r="E266" s="267" t="s">
        <v>417</v>
      </c>
      <c r="F266" s="268" t="s">
        <v>418</v>
      </c>
      <c r="G266" s="269" t="s">
        <v>304</v>
      </c>
      <c r="H266" s="270">
        <v>5</v>
      </c>
      <c r="I266" s="110"/>
      <c r="J266" s="274">
        <f>ROUND(I266*H266,2)</f>
        <v>0</v>
      </c>
      <c r="K266" s="109" t="s">
        <v>110</v>
      </c>
      <c r="L266" s="111"/>
      <c r="M266" s="112" t="s">
        <v>3</v>
      </c>
      <c r="N266" s="113" t="s">
        <v>37</v>
      </c>
      <c r="O266" s="104">
        <v>0</v>
      </c>
      <c r="P266" s="104">
        <f>O266*H266</f>
        <v>0</v>
      </c>
      <c r="Q266" s="104">
        <v>0</v>
      </c>
      <c r="R266" s="104">
        <f>Q266*H266</f>
        <v>0</v>
      </c>
      <c r="S266" s="104">
        <v>0</v>
      </c>
      <c r="T266" s="105">
        <f>S266*H266</f>
        <v>0</v>
      </c>
      <c r="AR266" s="106" t="s">
        <v>127</v>
      </c>
      <c r="AT266" s="106" t="s">
        <v>124</v>
      </c>
      <c r="AU266" s="106" t="s">
        <v>66</v>
      </c>
      <c r="AY266" s="13" t="s">
        <v>112</v>
      </c>
      <c r="BE266" s="107">
        <f>IF(N266="základní",J266,0)</f>
        <v>0</v>
      </c>
      <c r="BF266" s="107">
        <f>IF(N266="snížená",J266,0)</f>
        <v>0</v>
      </c>
      <c r="BG266" s="107">
        <f>IF(N266="zákl. přenesená",J266,0)</f>
        <v>0</v>
      </c>
      <c r="BH266" s="107">
        <f>IF(N266="sníž. přenesená",J266,0)</f>
        <v>0</v>
      </c>
      <c r="BI266" s="107">
        <f>IF(N266="nulová",J266,0)</f>
        <v>0</v>
      </c>
      <c r="BJ266" s="13" t="s">
        <v>74</v>
      </c>
      <c r="BK266" s="107">
        <f>ROUND(I266*H266,2)</f>
        <v>0</v>
      </c>
      <c r="BL266" s="13" t="s">
        <v>111</v>
      </c>
      <c r="BM266" s="106" t="s">
        <v>419</v>
      </c>
    </row>
    <row r="267" spans="2:65" s="1" customFormat="1">
      <c r="B267" s="255"/>
      <c r="C267" s="257"/>
      <c r="D267" s="263" t="s">
        <v>114</v>
      </c>
      <c r="E267" s="257"/>
      <c r="F267" s="264" t="s">
        <v>418</v>
      </c>
      <c r="G267" s="257"/>
      <c r="H267" s="257"/>
      <c r="J267" s="257"/>
      <c r="L267" s="25"/>
      <c r="M267" s="108"/>
      <c r="T267" s="45"/>
      <c r="AT267" s="13" t="s">
        <v>114</v>
      </c>
      <c r="AU267" s="13" t="s">
        <v>66</v>
      </c>
    </row>
    <row r="268" spans="2:65" s="1" customFormat="1" ht="16.5" customHeight="1">
      <c r="B268" s="255"/>
      <c r="C268" s="266" t="s">
        <v>420</v>
      </c>
      <c r="D268" s="266" t="s">
        <v>124</v>
      </c>
      <c r="E268" s="267" t="s">
        <v>421</v>
      </c>
      <c r="F268" s="268" t="s">
        <v>422</v>
      </c>
      <c r="G268" s="269" t="s">
        <v>304</v>
      </c>
      <c r="H268" s="270">
        <v>100</v>
      </c>
      <c r="I268" s="110"/>
      <c r="J268" s="274">
        <f>ROUND(I268*H268,2)</f>
        <v>0</v>
      </c>
      <c r="K268" s="109" t="s">
        <v>110</v>
      </c>
      <c r="L268" s="111"/>
      <c r="M268" s="112" t="s">
        <v>3</v>
      </c>
      <c r="N268" s="113" t="s">
        <v>37</v>
      </c>
      <c r="O268" s="104">
        <v>0</v>
      </c>
      <c r="P268" s="104">
        <f>O268*H268</f>
        <v>0</v>
      </c>
      <c r="Q268" s="104">
        <v>0</v>
      </c>
      <c r="R268" s="104">
        <f>Q268*H268</f>
        <v>0</v>
      </c>
      <c r="S268" s="104">
        <v>0</v>
      </c>
      <c r="T268" s="105">
        <f>S268*H268</f>
        <v>0</v>
      </c>
      <c r="AR268" s="106" t="s">
        <v>127</v>
      </c>
      <c r="AT268" s="106" t="s">
        <v>124</v>
      </c>
      <c r="AU268" s="106" t="s">
        <v>66</v>
      </c>
      <c r="AY268" s="13" t="s">
        <v>112</v>
      </c>
      <c r="BE268" s="107">
        <f>IF(N268="základní",J268,0)</f>
        <v>0</v>
      </c>
      <c r="BF268" s="107">
        <f>IF(N268="snížená",J268,0)</f>
        <v>0</v>
      </c>
      <c r="BG268" s="107">
        <f>IF(N268="zákl. přenesená",J268,0)</f>
        <v>0</v>
      </c>
      <c r="BH268" s="107">
        <f>IF(N268="sníž. přenesená",J268,0)</f>
        <v>0</v>
      </c>
      <c r="BI268" s="107">
        <f>IF(N268="nulová",J268,0)</f>
        <v>0</v>
      </c>
      <c r="BJ268" s="13" t="s">
        <v>74</v>
      </c>
      <c r="BK268" s="107">
        <f>ROUND(I268*H268,2)</f>
        <v>0</v>
      </c>
      <c r="BL268" s="13" t="s">
        <v>111</v>
      </c>
      <c r="BM268" s="106" t="s">
        <v>423</v>
      </c>
    </row>
    <row r="269" spans="2:65" s="1" customFormat="1">
      <c r="B269" s="255"/>
      <c r="C269" s="257"/>
      <c r="D269" s="263" t="s">
        <v>114</v>
      </c>
      <c r="E269" s="257"/>
      <c r="F269" s="264" t="s">
        <v>422</v>
      </c>
      <c r="G269" s="257"/>
      <c r="H269" s="257"/>
      <c r="J269" s="257"/>
      <c r="L269" s="25"/>
      <c r="M269" s="108"/>
      <c r="T269" s="45"/>
      <c r="AT269" s="13" t="s">
        <v>114</v>
      </c>
      <c r="AU269" s="13" t="s">
        <v>66</v>
      </c>
    </row>
    <row r="270" spans="2:65" s="1" customFormat="1" ht="16.5" customHeight="1">
      <c r="B270" s="255"/>
      <c r="C270" s="258" t="s">
        <v>424</v>
      </c>
      <c r="D270" s="258" t="s">
        <v>106</v>
      </c>
      <c r="E270" s="259" t="s">
        <v>425</v>
      </c>
      <c r="F270" s="260" t="s">
        <v>426</v>
      </c>
      <c r="G270" s="261" t="s">
        <v>304</v>
      </c>
      <c r="H270" s="262">
        <v>92</v>
      </c>
      <c r="I270" s="101"/>
      <c r="J270" s="273">
        <f>ROUND(I270*H270,2)</f>
        <v>0</v>
      </c>
      <c r="K270" s="100" t="s">
        <v>110</v>
      </c>
      <c r="L270" s="25"/>
      <c r="M270" s="102" t="s">
        <v>3</v>
      </c>
      <c r="N270" s="103" t="s">
        <v>37</v>
      </c>
      <c r="O270" s="104">
        <v>0</v>
      </c>
      <c r="P270" s="104">
        <f>O270*H270</f>
        <v>0</v>
      </c>
      <c r="Q270" s="104">
        <v>0</v>
      </c>
      <c r="R270" s="104">
        <f>Q270*H270</f>
        <v>0</v>
      </c>
      <c r="S270" s="104">
        <v>0</v>
      </c>
      <c r="T270" s="105">
        <f>S270*H270</f>
        <v>0</v>
      </c>
      <c r="AR270" s="106" t="s">
        <v>111</v>
      </c>
      <c r="AT270" s="106" t="s">
        <v>106</v>
      </c>
      <c r="AU270" s="106" t="s">
        <v>66</v>
      </c>
      <c r="AY270" s="13" t="s">
        <v>112</v>
      </c>
      <c r="BE270" s="107">
        <f>IF(N270="základní",J270,0)</f>
        <v>0</v>
      </c>
      <c r="BF270" s="107">
        <f>IF(N270="snížená",J270,0)</f>
        <v>0</v>
      </c>
      <c r="BG270" s="107">
        <f>IF(N270="zákl. přenesená",J270,0)</f>
        <v>0</v>
      </c>
      <c r="BH270" s="107">
        <f>IF(N270="sníž. přenesená",J270,0)</f>
        <v>0</v>
      </c>
      <c r="BI270" s="107">
        <f>IF(N270="nulová",J270,0)</f>
        <v>0</v>
      </c>
      <c r="BJ270" s="13" t="s">
        <v>74</v>
      </c>
      <c r="BK270" s="107">
        <f>ROUND(I270*H270,2)</f>
        <v>0</v>
      </c>
      <c r="BL270" s="13" t="s">
        <v>111</v>
      </c>
      <c r="BM270" s="106" t="s">
        <v>427</v>
      </c>
    </row>
    <row r="271" spans="2:65" s="1" customFormat="1" ht="29.25">
      <c r="B271" s="255"/>
      <c r="C271" s="257"/>
      <c r="D271" s="263" t="s">
        <v>114</v>
      </c>
      <c r="E271" s="257"/>
      <c r="F271" s="264" t="s">
        <v>428</v>
      </c>
      <c r="G271" s="257"/>
      <c r="H271" s="257"/>
      <c r="J271" s="257"/>
      <c r="L271" s="25"/>
      <c r="M271" s="108"/>
      <c r="T271" s="45"/>
      <c r="AT271" s="13" t="s">
        <v>114</v>
      </c>
      <c r="AU271" s="13" t="s">
        <v>66</v>
      </c>
    </row>
    <row r="272" spans="2:65" s="1" customFormat="1" ht="16.5" customHeight="1">
      <c r="B272" s="255"/>
      <c r="C272" s="266" t="s">
        <v>429</v>
      </c>
      <c r="D272" s="266" t="s">
        <v>124</v>
      </c>
      <c r="E272" s="267" t="s">
        <v>430</v>
      </c>
      <c r="F272" s="268" t="s">
        <v>431</v>
      </c>
      <c r="G272" s="269" t="s">
        <v>432</v>
      </c>
      <c r="H272" s="270">
        <v>80</v>
      </c>
      <c r="I272" s="110"/>
      <c r="J272" s="274">
        <f>ROUND(I272*H272,2)</f>
        <v>0</v>
      </c>
      <c r="K272" s="109" t="s">
        <v>110</v>
      </c>
      <c r="L272" s="111"/>
      <c r="M272" s="112" t="s">
        <v>3</v>
      </c>
      <c r="N272" s="113" t="s">
        <v>37</v>
      </c>
      <c r="O272" s="104">
        <v>0</v>
      </c>
      <c r="P272" s="104">
        <f>O272*H272</f>
        <v>0</v>
      </c>
      <c r="Q272" s="104">
        <v>0</v>
      </c>
      <c r="R272" s="104">
        <f>Q272*H272</f>
        <v>0</v>
      </c>
      <c r="S272" s="104">
        <v>0</v>
      </c>
      <c r="T272" s="105">
        <f>S272*H272</f>
        <v>0</v>
      </c>
      <c r="AR272" s="106" t="s">
        <v>127</v>
      </c>
      <c r="AT272" s="106" t="s">
        <v>124</v>
      </c>
      <c r="AU272" s="106" t="s">
        <v>66</v>
      </c>
      <c r="AY272" s="13" t="s">
        <v>112</v>
      </c>
      <c r="BE272" s="107">
        <f>IF(N272="základní",J272,0)</f>
        <v>0</v>
      </c>
      <c r="BF272" s="107">
        <f>IF(N272="snížená",J272,0)</f>
        <v>0</v>
      </c>
      <c r="BG272" s="107">
        <f>IF(N272="zákl. přenesená",J272,0)</f>
        <v>0</v>
      </c>
      <c r="BH272" s="107">
        <f>IF(N272="sníž. přenesená",J272,0)</f>
        <v>0</v>
      </c>
      <c r="BI272" s="107">
        <f>IF(N272="nulová",J272,0)</f>
        <v>0</v>
      </c>
      <c r="BJ272" s="13" t="s">
        <v>74</v>
      </c>
      <c r="BK272" s="107">
        <f>ROUND(I272*H272,2)</f>
        <v>0</v>
      </c>
      <c r="BL272" s="13" t="s">
        <v>111</v>
      </c>
      <c r="BM272" s="106" t="s">
        <v>433</v>
      </c>
    </row>
    <row r="273" spans="2:65" s="1" customFormat="1">
      <c r="B273" s="255"/>
      <c r="C273" s="257"/>
      <c r="D273" s="263" t="s">
        <v>114</v>
      </c>
      <c r="E273" s="257"/>
      <c r="F273" s="264" t="s">
        <v>431</v>
      </c>
      <c r="G273" s="257"/>
      <c r="H273" s="257"/>
      <c r="J273" s="257"/>
      <c r="L273" s="25"/>
      <c r="M273" s="108"/>
      <c r="T273" s="45"/>
      <c r="AT273" s="13" t="s">
        <v>114</v>
      </c>
      <c r="AU273" s="13" t="s">
        <v>66</v>
      </c>
    </row>
    <row r="274" spans="2:65" s="1" customFormat="1" ht="16.5" customHeight="1">
      <c r="B274" s="255"/>
      <c r="C274" s="266" t="s">
        <v>434</v>
      </c>
      <c r="D274" s="266" t="s">
        <v>124</v>
      </c>
      <c r="E274" s="267" t="s">
        <v>435</v>
      </c>
      <c r="F274" s="268" t="s">
        <v>436</v>
      </c>
      <c r="G274" s="269" t="s">
        <v>432</v>
      </c>
      <c r="H274" s="270">
        <v>12</v>
      </c>
      <c r="I274" s="110"/>
      <c r="J274" s="274">
        <f>ROUND(I274*H274,2)</f>
        <v>0</v>
      </c>
      <c r="K274" s="109" t="s">
        <v>110</v>
      </c>
      <c r="L274" s="111"/>
      <c r="M274" s="112" t="s">
        <v>3</v>
      </c>
      <c r="N274" s="113" t="s">
        <v>37</v>
      </c>
      <c r="O274" s="104">
        <v>0</v>
      </c>
      <c r="P274" s="104">
        <f>O274*H274</f>
        <v>0</v>
      </c>
      <c r="Q274" s="104">
        <v>0</v>
      </c>
      <c r="R274" s="104">
        <f>Q274*H274</f>
        <v>0</v>
      </c>
      <c r="S274" s="104">
        <v>0</v>
      </c>
      <c r="T274" s="105">
        <f>S274*H274</f>
        <v>0</v>
      </c>
      <c r="AR274" s="106" t="s">
        <v>127</v>
      </c>
      <c r="AT274" s="106" t="s">
        <v>124</v>
      </c>
      <c r="AU274" s="106" t="s">
        <v>66</v>
      </c>
      <c r="AY274" s="13" t="s">
        <v>112</v>
      </c>
      <c r="BE274" s="107">
        <f>IF(N274="základní",J274,0)</f>
        <v>0</v>
      </c>
      <c r="BF274" s="107">
        <f>IF(N274="snížená",J274,0)</f>
        <v>0</v>
      </c>
      <c r="BG274" s="107">
        <f>IF(N274="zákl. přenesená",J274,0)</f>
        <v>0</v>
      </c>
      <c r="BH274" s="107">
        <f>IF(N274="sníž. přenesená",J274,0)</f>
        <v>0</v>
      </c>
      <c r="BI274" s="107">
        <f>IF(N274="nulová",J274,0)</f>
        <v>0</v>
      </c>
      <c r="BJ274" s="13" t="s">
        <v>74</v>
      </c>
      <c r="BK274" s="107">
        <f>ROUND(I274*H274,2)</f>
        <v>0</v>
      </c>
      <c r="BL274" s="13" t="s">
        <v>111</v>
      </c>
      <c r="BM274" s="106" t="s">
        <v>437</v>
      </c>
    </row>
    <row r="275" spans="2:65" s="1" customFormat="1">
      <c r="B275" s="255"/>
      <c r="C275" s="257"/>
      <c r="D275" s="263" t="s">
        <v>114</v>
      </c>
      <c r="E275" s="257"/>
      <c r="F275" s="264" t="s">
        <v>436</v>
      </c>
      <c r="G275" s="257"/>
      <c r="H275" s="257"/>
      <c r="J275" s="257"/>
      <c r="L275" s="25"/>
      <c r="M275" s="108"/>
      <c r="T275" s="45"/>
      <c r="AT275" s="13" t="s">
        <v>114</v>
      </c>
      <c r="AU275" s="13" t="s">
        <v>66</v>
      </c>
    </row>
    <row r="276" spans="2:65" s="1" customFormat="1" ht="16.5" customHeight="1">
      <c r="B276" s="255"/>
      <c r="C276" s="258" t="s">
        <v>438</v>
      </c>
      <c r="D276" s="258" t="s">
        <v>106</v>
      </c>
      <c r="E276" s="259" t="s">
        <v>439</v>
      </c>
      <c r="F276" s="260" t="s">
        <v>440</v>
      </c>
      <c r="G276" s="261" t="s">
        <v>109</v>
      </c>
      <c r="H276" s="262">
        <v>6</v>
      </c>
      <c r="I276" s="101"/>
      <c r="J276" s="273">
        <f>ROUND(I276*H276,2)</f>
        <v>0</v>
      </c>
      <c r="K276" s="100" t="s">
        <v>110</v>
      </c>
      <c r="L276" s="25"/>
      <c r="M276" s="102" t="s">
        <v>3</v>
      </c>
      <c r="N276" s="103" t="s">
        <v>37</v>
      </c>
      <c r="O276" s="104">
        <v>0</v>
      </c>
      <c r="P276" s="104">
        <f>O276*H276</f>
        <v>0</v>
      </c>
      <c r="Q276" s="104">
        <v>0</v>
      </c>
      <c r="R276" s="104">
        <f>Q276*H276</f>
        <v>0</v>
      </c>
      <c r="S276" s="104">
        <v>0</v>
      </c>
      <c r="T276" s="105">
        <f>S276*H276</f>
        <v>0</v>
      </c>
      <c r="AR276" s="106" t="s">
        <v>111</v>
      </c>
      <c r="AT276" s="106" t="s">
        <v>106</v>
      </c>
      <c r="AU276" s="106" t="s">
        <v>66</v>
      </c>
      <c r="AY276" s="13" t="s">
        <v>112</v>
      </c>
      <c r="BE276" s="107">
        <f>IF(N276="základní",J276,0)</f>
        <v>0</v>
      </c>
      <c r="BF276" s="107">
        <f>IF(N276="snížená",J276,0)</f>
        <v>0</v>
      </c>
      <c r="BG276" s="107">
        <f>IF(N276="zákl. přenesená",J276,0)</f>
        <v>0</v>
      </c>
      <c r="BH276" s="107">
        <f>IF(N276="sníž. přenesená",J276,0)</f>
        <v>0</v>
      </c>
      <c r="BI276" s="107">
        <f>IF(N276="nulová",J276,0)</f>
        <v>0</v>
      </c>
      <c r="BJ276" s="13" t="s">
        <v>74</v>
      </c>
      <c r="BK276" s="107">
        <f>ROUND(I276*H276,2)</f>
        <v>0</v>
      </c>
      <c r="BL276" s="13" t="s">
        <v>111</v>
      </c>
      <c r="BM276" s="106" t="s">
        <v>441</v>
      </c>
    </row>
    <row r="277" spans="2:65" s="1" customFormat="1">
      <c r="B277" s="255"/>
      <c r="C277" s="257"/>
      <c r="D277" s="263" t="s">
        <v>114</v>
      </c>
      <c r="E277" s="257"/>
      <c r="F277" s="264" t="s">
        <v>440</v>
      </c>
      <c r="G277" s="257"/>
      <c r="H277" s="257"/>
      <c r="J277" s="257"/>
      <c r="L277" s="25"/>
      <c r="M277" s="108"/>
      <c r="T277" s="45"/>
      <c r="AT277" s="13" t="s">
        <v>114</v>
      </c>
      <c r="AU277" s="13" t="s">
        <v>66</v>
      </c>
    </row>
    <row r="278" spans="2:65" s="1" customFormat="1" ht="16.5" customHeight="1">
      <c r="B278" s="255"/>
      <c r="C278" s="266" t="s">
        <v>442</v>
      </c>
      <c r="D278" s="266" t="s">
        <v>124</v>
      </c>
      <c r="E278" s="267" t="s">
        <v>443</v>
      </c>
      <c r="F278" s="268" t="s">
        <v>444</v>
      </c>
      <c r="G278" s="269" t="s">
        <v>109</v>
      </c>
      <c r="H278" s="270">
        <v>6</v>
      </c>
      <c r="I278" s="110"/>
      <c r="J278" s="274">
        <f>ROUND(I278*H278,2)</f>
        <v>0</v>
      </c>
      <c r="K278" s="109" t="s">
        <v>110</v>
      </c>
      <c r="L278" s="111"/>
      <c r="M278" s="112" t="s">
        <v>3</v>
      </c>
      <c r="N278" s="113" t="s">
        <v>37</v>
      </c>
      <c r="O278" s="104">
        <v>0</v>
      </c>
      <c r="P278" s="104">
        <f>O278*H278</f>
        <v>0</v>
      </c>
      <c r="Q278" s="104">
        <v>0</v>
      </c>
      <c r="R278" s="104">
        <f>Q278*H278</f>
        <v>0</v>
      </c>
      <c r="S278" s="104">
        <v>0</v>
      </c>
      <c r="T278" s="105">
        <f>S278*H278</f>
        <v>0</v>
      </c>
      <c r="AR278" s="106" t="s">
        <v>127</v>
      </c>
      <c r="AT278" s="106" t="s">
        <v>124</v>
      </c>
      <c r="AU278" s="106" t="s">
        <v>66</v>
      </c>
      <c r="AY278" s="13" t="s">
        <v>112</v>
      </c>
      <c r="BE278" s="107">
        <f>IF(N278="základní",J278,0)</f>
        <v>0</v>
      </c>
      <c r="BF278" s="107">
        <f>IF(N278="snížená",J278,0)</f>
        <v>0</v>
      </c>
      <c r="BG278" s="107">
        <f>IF(N278="zákl. přenesená",J278,0)</f>
        <v>0</v>
      </c>
      <c r="BH278" s="107">
        <f>IF(N278="sníž. přenesená",J278,0)</f>
        <v>0</v>
      </c>
      <c r="BI278" s="107">
        <f>IF(N278="nulová",J278,0)</f>
        <v>0</v>
      </c>
      <c r="BJ278" s="13" t="s">
        <v>74</v>
      </c>
      <c r="BK278" s="107">
        <f>ROUND(I278*H278,2)</f>
        <v>0</v>
      </c>
      <c r="BL278" s="13" t="s">
        <v>111</v>
      </c>
      <c r="BM278" s="106" t="s">
        <v>445</v>
      </c>
    </row>
    <row r="279" spans="2:65" s="1" customFormat="1">
      <c r="B279" s="255"/>
      <c r="C279" s="257"/>
      <c r="D279" s="263" t="s">
        <v>114</v>
      </c>
      <c r="E279" s="257"/>
      <c r="F279" s="264" t="s">
        <v>444</v>
      </c>
      <c r="G279" s="257"/>
      <c r="H279" s="257"/>
      <c r="J279" s="257"/>
      <c r="L279" s="25"/>
      <c r="M279" s="108"/>
      <c r="T279" s="45"/>
      <c r="AT279" s="13" t="s">
        <v>114</v>
      </c>
      <c r="AU279" s="13" t="s">
        <v>66</v>
      </c>
    </row>
    <row r="280" spans="2:65" s="1" customFormat="1" ht="33" customHeight="1">
      <c r="B280" s="255"/>
      <c r="C280" s="266" t="s">
        <v>446</v>
      </c>
      <c r="D280" s="266" t="s">
        <v>124</v>
      </c>
      <c r="E280" s="267" t="s">
        <v>447</v>
      </c>
      <c r="F280" s="268" t="s">
        <v>448</v>
      </c>
      <c r="G280" s="269" t="s">
        <v>109</v>
      </c>
      <c r="H280" s="270">
        <v>3</v>
      </c>
      <c r="I280" s="110"/>
      <c r="J280" s="274">
        <f>ROUND(I280*H280,2)</f>
        <v>0</v>
      </c>
      <c r="K280" s="109" t="s">
        <v>110</v>
      </c>
      <c r="L280" s="111"/>
      <c r="M280" s="112" t="s">
        <v>3</v>
      </c>
      <c r="N280" s="113" t="s">
        <v>37</v>
      </c>
      <c r="O280" s="104">
        <v>0</v>
      </c>
      <c r="P280" s="104">
        <f>O280*H280</f>
        <v>0</v>
      </c>
      <c r="Q280" s="104">
        <v>0</v>
      </c>
      <c r="R280" s="104">
        <f>Q280*H280</f>
        <v>0</v>
      </c>
      <c r="S280" s="104">
        <v>0</v>
      </c>
      <c r="T280" s="105">
        <f>S280*H280</f>
        <v>0</v>
      </c>
      <c r="AR280" s="106" t="s">
        <v>127</v>
      </c>
      <c r="AT280" s="106" t="s">
        <v>124</v>
      </c>
      <c r="AU280" s="106" t="s">
        <v>66</v>
      </c>
      <c r="AY280" s="13" t="s">
        <v>112</v>
      </c>
      <c r="BE280" s="107">
        <f>IF(N280="základní",J280,0)</f>
        <v>0</v>
      </c>
      <c r="BF280" s="107">
        <f>IF(N280="snížená",J280,0)</f>
        <v>0</v>
      </c>
      <c r="BG280" s="107">
        <f>IF(N280="zákl. přenesená",J280,0)</f>
        <v>0</v>
      </c>
      <c r="BH280" s="107">
        <f>IF(N280="sníž. přenesená",J280,0)</f>
        <v>0</v>
      </c>
      <c r="BI280" s="107">
        <f>IF(N280="nulová",J280,0)</f>
        <v>0</v>
      </c>
      <c r="BJ280" s="13" t="s">
        <v>74</v>
      </c>
      <c r="BK280" s="107">
        <f>ROUND(I280*H280,2)</f>
        <v>0</v>
      </c>
      <c r="BL280" s="13" t="s">
        <v>111</v>
      </c>
      <c r="BM280" s="106" t="s">
        <v>449</v>
      </c>
    </row>
    <row r="281" spans="2:65" s="1" customFormat="1" ht="19.5">
      <c r="B281" s="255"/>
      <c r="C281" s="257"/>
      <c r="D281" s="263" t="s">
        <v>114</v>
      </c>
      <c r="E281" s="257"/>
      <c r="F281" s="264" t="s">
        <v>448</v>
      </c>
      <c r="G281" s="257"/>
      <c r="H281" s="257"/>
      <c r="J281" s="257"/>
      <c r="L281" s="25"/>
      <c r="M281" s="108"/>
      <c r="T281" s="45"/>
      <c r="AT281" s="13" t="s">
        <v>114</v>
      </c>
      <c r="AU281" s="13" t="s">
        <v>66</v>
      </c>
    </row>
    <row r="282" spans="2:65" s="1" customFormat="1" ht="16.5" customHeight="1">
      <c r="B282" s="255"/>
      <c r="C282" s="258" t="s">
        <v>450</v>
      </c>
      <c r="D282" s="258" t="s">
        <v>106</v>
      </c>
      <c r="E282" s="259" t="s">
        <v>451</v>
      </c>
      <c r="F282" s="260" t="s">
        <v>452</v>
      </c>
      <c r="G282" s="261" t="s">
        <v>109</v>
      </c>
      <c r="H282" s="262">
        <v>5</v>
      </c>
      <c r="I282" s="101"/>
      <c r="J282" s="273">
        <f>ROUND(I282*H282,2)</f>
        <v>0</v>
      </c>
      <c r="K282" s="100" t="s">
        <v>110</v>
      </c>
      <c r="L282" s="25"/>
      <c r="M282" s="102" t="s">
        <v>3</v>
      </c>
      <c r="N282" s="103" t="s">
        <v>37</v>
      </c>
      <c r="O282" s="104">
        <v>0</v>
      </c>
      <c r="P282" s="104">
        <f>O282*H282</f>
        <v>0</v>
      </c>
      <c r="Q282" s="104">
        <v>0</v>
      </c>
      <c r="R282" s="104">
        <f>Q282*H282</f>
        <v>0</v>
      </c>
      <c r="S282" s="104">
        <v>0</v>
      </c>
      <c r="T282" s="105">
        <f>S282*H282</f>
        <v>0</v>
      </c>
      <c r="AR282" s="106" t="s">
        <v>111</v>
      </c>
      <c r="AT282" s="106" t="s">
        <v>106</v>
      </c>
      <c r="AU282" s="106" t="s">
        <v>66</v>
      </c>
      <c r="AY282" s="13" t="s">
        <v>112</v>
      </c>
      <c r="BE282" s="107">
        <f>IF(N282="základní",J282,0)</f>
        <v>0</v>
      </c>
      <c r="BF282" s="107">
        <f>IF(N282="snížená",J282,0)</f>
        <v>0</v>
      </c>
      <c r="BG282" s="107">
        <f>IF(N282="zákl. přenesená",J282,0)</f>
        <v>0</v>
      </c>
      <c r="BH282" s="107">
        <f>IF(N282="sníž. přenesená",J282,0)</f>
        <v>0</v>
      </c>
      <c r="BI282" s="107">
        <f>IF(N282="nulová",J282,0)</f>
        <v>0</v>
      </c>
      <c r="BJ282" s="13" t="s">
        <v>74</v>
      </c>
      <c r="BK282" s="107">
        <f>ROUND(I282*H282,2)</f>
        <v>0</v>
      </c>
      <c r="BL282" s="13" t="s">
        <v>111</v>
      </c>
      <c r="BM282" s="106" t="s">
        <v>453</v>
      </c>
    </row>
    <row r="283" spans="2:65" s="1" customFormat="1">
      <c r="B283" s="255"/>
      <c r="C283" s="257"/>
      <c r="D283" s="263" t="s">
        <v>114</v>
      </c>
      <c r="E283" s="257"/>
      <c r="F283" s="264" t="s">
        <v>452</v>
      </c>
      <c r="G283" s="257"/>
      <c r="H283" s="257"/>
      <c r="J283" s="257"/>
      <c r="L283" s="25"/>
      <c r="M283" s="108"/>
      <c r="T283" s="45"/>
      <c r="AT283" s="13" t="s">
        <v>114</v>
      </c>
      <c r="AU283" s="13" t="s">
        <v>66</v>
      </c>
    </row>
    <row r="284" spans="2:65" s="1" customFormat="1" ht="16.5" customHeight="1">
      <c r="B284" s="255"/>
      <c r="C284" s="266" t="s">
        <v>454</v>
      </c>
      <c r="D284" s="266" t="s">
        <v>124</v>
      </c>
      <c r="E284" s="267" t="s">
        <v>455</v>
      </c>
      <c r="F284" s="268" t="s">
        <v>456</v>
      </c>
      <c r="G284" s="269" t="s">
        <v>109</v>
      </c>
      <c r="H284" s="270">
        <v>5</v>
      </c>
      <c r="I284" s="110"/>
      <c r="J284" s="274">
        <f>ROUND(I284*H284,2)</f>
        <v>0</v>
      </c>
      <c r="K284" s="109" t="s">
        <v>110</v>
      </c>
      <c r="L284" s="111"/>
      <c r="M284" s="112" t="s">
        <v>3</v>
      </c>
      <c r="N284" s="113" t="s">
        <v>37</v>
      </c>
      <c r="O284" s="104">
        <v>0</v>
      </c>
      <c r="P284" s="104">
        <f>O284*H284</f>
        <v>0</v>
      </c>
      <c r="Q284" s="104">
        <v>0</v>
      </c>
      <c r="R284" s="104">
        <f>Q284*H284</f>
        <v>0</v>
      </c>
      <c r="S284" s="104">
        <v>0</v>
      </c>
      <c r="T284" s="105">
        <f>S284*H284</f>
        <v>0</v>
      </c>
      <c r="AR284" s="106" t="s">
        <v>127</v>
      </c>
      <c r="AT284" s="106" t="s">
        <v>124</v>
      </c>
      <c r="AU284" s="106" t="s">
        <v>66</v>
      </c>
      <c r="AY284" s="13" t="s">
        <v>112</v>
      </c>
      <c r="BE284" s="107">
        <f>IF(N284="základní",J284,0)</f>
        <v>0</v>
      </c>
      <c r="BF284" s="107">
        <f>IF(N284="snížená",J284,0)</f>
        <v>0</v>
      </c>
      <c r="BG284" s="107">
        <f>IF(N284="zákl. přenesená",J284,0)</f>
        <v>0</v>
      </c>
      <c r="BH284" s="107">
        <f>IF(N284="sníž. přenesená",J284,0)</f>
        <v>0</v>
      </c>
      <c r="BI284" s="107">
        <f>IF(N284="nulová",J284,0)</f>
        <v>0</v>
      </c>
      <c r="BJ284" s="13" t="s">
        <v>74</v>
      </c>
      <c r="BK284" s="107">
        <f>ROUND(I284*H284,2)</f>
        <v>0</v>
      </c>
      <c r="BL284" s="13" t="s">
        <v>111</v>
      </c>
      <c r="BM284" s="106" t="s">
        <v>457</v>
      </c>
    </row>
    <row r="285" spans="2:65" s="1" customFormat="1">
      <c r="B285" s="255"/>
      <c r="C285" s="257"/>
      <c r="D285" s="263" t="s">
        <v>114</v>
      </c>
      <c r="E285" s="257"/>
      <c r="F285" s="264" t="s">
        <v>456</v>
      </c>
      <c r="G285" s="257"/>
      <c r="H285" s="257"/>
      <c r="J285" s="257"/>
      <c r="L285" s="25"/>
      <c r="M285" s="108"/>
      <c r="T285" s="45"/>
      <c r="AT285" s="13" t="s">
        <v>114</v>
      </c>
      <c r="AU285" s="13" t="s">
        <v>66</v>
      </c>
    </row>
    <row r="286" spans="2:65" s="1" customFormat="1" ht="24.2" customHeight="1">
      <c r="B286" s="255"/>
      <c r="C286" s="258" t="s">
        <v>458</v>
      </c>
      <c r="D286" s="258" t="s">
        <v>106</v>
      </c>
      <c r="E286" s="259" t="s">
        <v>459</v>
      </c>
      <c r="F286" s="260" t="s">
        <v>460</v>
      </c>
      <c r="G286" s="261" t="s">
        <v>109</v>
      </c>
      <c r="H286" s="262">
        <v>1</v>
      </c>
      <c r="I286" s="101"/>
      <c r="J286" s="273">
        <f>ROUND(I286*H286,2)</f>
        <v>0</v>
      </c>
      <c r="K286" s="100" t="s">
        <v>110</v>
      </c>
      <c r="L286" s="25"/>
      <c r="M286" s="102" t="s">
        <v>3</v>
      </c>
      <c r="N286" s="103" t="s">
        <v>37</v>
      </c>
      <c r="O286" s="104">
        <v>0</v>
      </c>
      <c r="P286" s="104">
        <f>O286*H286</f>
        <v>0</v>
      </c>
      <c r="Q286" s="104">
        <v>0</v>
      </c>
      <c r="R286" s="104">
        <f>Q286*H286</f>
        <v>0</v>
      </c>
      <c r="S286" s="104">
        <v>0</v>
      </c>
      <c r="T286" s="105">
        <f>S286*H286</f>
        <v>0</v>
      </c>
      <c r="AR286" s="106" t="s">
        <v>111</v>
      </c>
      <c r="AT286" s="106" t="s">
        <v>106</v>
      </c>
      <c r="AU286" s="106" t="s">
        <v>66</v>
      </c>
      <c r="AY286" s="13" t="s">
        <v>112</v>
      </c>
      <c r="BE286" s="107">
        <f>IF(N286="základní",J286,0)</f>
        <v>0</v>
      </c>
      <c r="BF286" s="107">
        <f>IF(N286="snížená",J286,0)</f>
        <v>0</v>
      </c>
      <c r="BG286" s="107">
        <f>IF(N286="zákl. přenesená",J286,0)</f>
        <v>0</v>
      </c>
      <c r="BH286" s="107">
        <f>IF(N286="sníž. přenesená",J286,0)</f>
        <v>0</v>
      </c>
      <c r="BI286" s="107">
        <f>IF(N286="nulová",J286,0)</f>
        <v>0</v>
      </c>
      <c r="BJ286" s="13" t="s">
        <v>74</v>
      </c>
      <c r="BK286" s="107">
        <f>ROUND(I286*H286,2)</f>
        <v>0</v>
      </c>
      <c r="BL286" s="13" t="s">
        <v>111</v>
      </c>
      <c r="BM286" s="106" t="s">
        <v>461</v>
      </c>
    </row>
    <row r="287" spans="2:65" s="1" customFormat="1" ht="29.25">
      <c r="B287" s="255"/>
      <c r="C287" s="257"/>
      <c r="D287" s="263" t="s">
        <v>114</v>
      </c>
      <c r="E287" s="257"/>
      <c r="F287" s="264" t="s">
        <v>462</v>
      </c>
      <c r="G287" s="257"/>
      <c r="H287" s="257"/>
      <c r="J287" s="257"/>
      <c r="L287" s="25"/>
      <c r="M287" s="108"/>
      <c r="T287" s="45"/>
      <c r="AT287" s="13" t="s">
        <v>114</v>
      </c>
      <c r="AU287" s="13" t="s">
        <v>66</v>
      </c>
    </row>
    <row r="288" spans="2:65" s="1" customFormat="1" ht="33" customHeight="1">
      <c r="B288" s="255"/>
      <c r="C288" s="258" t="s">
        <v>463</v>
      </c>
      <c r="D288" s="258" t="s">
        <v>106</v>
      </c>
      <c r="E288" s="259" t="s">
        <v>464</v>
      </c>
      <c r="F288" s="260" t="s">
        <v>465</v>
      </c>
      <c r="G288" s="261" t="s">
        <v>109</v>
      </c>
      <c r="H288" s="262">
        <v>1</v>
      </c>
      <c r="I288" s="101"/>
      <c r="J288" s="273">
        <f>ROUND(I288*H288,2)</f>
        <v>0</v>
      </c>
      <c r="K288" s="100" t="s">
        <v>110</v>
      </c>
      <c r="L288" s="25"/>
      <c r="M288" s="102" t="s">
        <v>3</v>
      </c>
      <c r="N288" s="103" t="s">
        <v>37</v>
      </c>
      <c r="O288" s="104">
        <v>0</v>
      </c>
      <c r="P288" s="104">
        <f>O288*H288</f>
        <v>0</v>
      </c>
      <c r="Q288" s="104">
        <v>0</v>
      </c>
      <c r="R288" s="104">
        <f>Q288*H288</f>
        <v>0</v>
      </c>
      <c r="S288" s="104">
        <v>0</v>
      </c>
      <c r="T288" s="105">
        <f>S288*H288</f>
        <v>0</v>
      </c>
      <c r="AR288" s="106" t="s">
        <v>111</v>
      </c>
      <c r="AT288" s="106" t="s">
        <v>106</v>
      </c>
      <c r="AU288" s="106" t="s">
        <v>66</v>
      </c>
      <c r="AY288" s="13" t="s">
        <v>112</v>
      </c>
      <c r="BE288" s="107">
        <f>IF(N288="základní",J288,0)</f>
        <v>0</v>
      </c>
      <c r="BF288" s="107">
        <f>IF(N288="snížená",J288,0)</f>
        <v>0</v>
      </c>
      <c r="BG288" s="107">
        <f>IF(N288="zákl. přenesená",J288,0)</f>
        <v>0</v>
      </c>
      <c r="BH288" s="107">
        <f>IF(N288="sníž. přenesená",J288,0)</f>
        <v>0</v>
      </c>
      <c r="BI288" s="107">
        <f>IF(N288="nulová",J288,0)</f>
        <v>0</v>
      </c>
      <c r="BJ288" s="13" t="s">
        <v>74</v>
      </c>
      <c r="BK288" s="107">
        <f>ROUND(I288*H288,2)</f>
        <v>0</v>
      </c>
      <c r="BL288" s="13" t="s">
        <v>111</v>
      </c>
      <c r="BM288" s="106" t="s">
        <v>466</v>
      </c>
    </row>
    <row r="289" spans="2:65" s="1" customFormat="1" ht="39">
      <c r="B289" s="255"/>
      <c r="C289" s="257"/>
      <c r="D289" s="263" t="s">
        <v>114</v>
      </c>
      <c r="E289" s="257"/>
      <c r="F289" s="264" t="s">
        <v>467</v>
      </c>
      <c r="G289" s="257"/>
      <c r="H289" s="257"/>
      <c r="J289" s="257"/>
      <c r="L289" s="25"/>
      <c r="M289" s="108"/>
      <c r="T289" s="45"/>
      <c r="AT289" s="13" t="s">
        <v>114</v>
      </c>
      <c r="AU289" s="13" t="s">
        <v>66</v>
      </c>
    </row>
    <row r="290" spans="2:65" s="1" customFormat="1" ht="16.5" customHeight="1">
      <c r="B290" s="255"/>
      <c r="C290" s="258" t="s">
        <v>468</v>
      </c>
      <c r="D290" s="258" t="s">
        <v>106</v>
      </c>
      <c r="E290" s="259" t="s">
        <v>469</v>
      </c>
      <c r="F290" s="260" t="s">
        <v>470</v>
      </c>
      <c r="G290" s="261" t="s">
        <v>109</v>
      </c>
      <c r="H290" s="262">
        <v>1</v>
      </c>
      <c r="I290" s="101"/>
      <c r="J290" s="273">
        <f>ROUND(I290*H290,2)</f>
        <v>0</v>
      </c>
      <c r="K290" s="100" t="s">
        <v>110</v>
      </c>
      <c r="L290" s="25"/>
      <c r="M290" s="102" t="s">
        <v>3</v>
      </c>
      <c r="N290" s="103" t="s">
        <v>37</v>
      </c>
      <c r="O290" s="104">
        <v>0</v>
      </c>
      <c r="P290" s="104">
        <f>O290*H290</f>
        <v>0</v>
      </c>
      <c r="Q290" s="104">
        <v>0</v>
      </c>
      <c r="R290" s="104">
        <f>Q290*H290</f>
        <v>0</v>
      </c>
      <c r="S290" s="104">
        <v>0</v>
      </c>
      <c r="T290" s="105">
        <f>S290*H290</f>
        <v>0</v>
      </c>
      <c r="AR290" s="106" t="s">
        <v>111</v>
      </c>
      <c r="AT290" s="106" t="s">
        <v>106</v>
      </c>
      <c r="AU290" s="106" t="s">
        <v>66</v>
      </c>
      <c r="AY290" s="13" t="s">
        <v>112</v>
      </c>
      <c r="BE290" s="107">
        <f>IF(N290="základní",J290,0)</f>
        <v>0</v>
      </c>
      <c r="BF290" s="107">
        <f>IF(N290="snížená",J290,0)</f>
        <v>0</v>
      </c>
      <c r="BG290" s="107">
        <f>IF(N290="zákl. přenesená",J290,0)</f>
        <v>0</v>
      </c>
      <c r="BH290" s="107">
        <f>IF(N290="sníž. přenesená",J290,0)</f>
        <v>0</v>
      </c>
      <c r="BI290" s="107">
        <f>IF(N290="nulová",J290,0)</f>
        <v>0</v>
      </c>
      <c r="BJ290" s="13" t="s">
        <v>74</v>
      </c>
      <c r="BK290" s="107">
        <f>ROUND(I290*H290,2)</f>
        <v>0</v>
      </c>
      <c r="BL290" s="13" t="s">
        <v>111</v>
      </c>
      <c r="BM290" s="106" t="s">
        <v>471</v>
      </c>
    </row>
    <row r="291" spans="2:65" s="1" customFormat="1" ht="19.5">
      <c r="B291" s="255"/>
      <c r="C291" s="257"/>
      <c r="D291" s="263" t="s">
        <v>114</v>
      </c>
      <c r="E291" s="257"/>
      <c r="F291" s="264" t="s">
        <v>472</v>
      </c>
      <c r="G291" s="257"/>
      <c r="H291" s="257"/>
      <c r="J291" s="257"/>
      <c r="L291" s="25"/>
      <c r="M291" s="108"/>
      <c r="T291" s="45"/>
      <c r="AT291" s="13" t="s">
        <v>114</v>
      </c>
      <c r="AU291" s="13" t="s">
        <v>66</v>
      </c>
    </row>
    <row r="292" spans="2:65" s="1" customFormat="1" ht="24.2" customHeight="1">
      <c r="B292" s="255"/>
      <c r="C292" s="258" t="s">
        <v>473</v>
      </c>
      <c r="D292" s="258" t="s">
        <v>106</v>
      </c>
      <c r="E292" s="259" t="s">
        <v>474</v>
      </c>
      <c r="F292" s="260" t="s">
        <v>475</v>
      </c>
      <c r="G292" s="261" t="s">
        <v>109</v>
      </c>
      <c r="H292" s="262">
        <v>1</v>
      </c>
      <c r="I292" s="101"/>
      <c r="J292" s="273">
        <f>ROUND(I292*H292,2)</f>
        <v>0</v>
      </c>
      <c r="K292" s="100" t="s">
        <v>110</v>
      </c>
      <c r="L292" s="25"/>
      <c r="M292" s="102" t="s">
        <v>3</v>
      </c>
      <c r="N292" s="103" t="s">
        <v>37</v>
      </c>
      <c r="O292" s="104">
        <v>0</v>
      </c>
      <c r="P292" s="104">
        <f>O292*H292</f>
        <v>0</v>
      </c>
      <c r="Q292" s="104">
        <v>0</v>
      </c>
      <c r="R292" s="104">
        <f>Q292*H292</f>
        <v>0</v>
      </c>
      <c r="S292" s="104">
        <v>0</v>
      </c>
      <c r="T292" s="105">
        <f>S292*H292</f>
        <v>0</v>
      </c>
      <c r="AR292" s="106" t="s">
        <v>111</v>
      </c>
      <c r="AT292" s="106" t="s">
        <v>106</v>
      </c>
      <c r="AU292" s="106" t="s">
        <v>66</v>
      </c>
      <c r="AY292" s="13" t="s">
        <v>112</v>
      </c>
      <c r="BE292" s="107">
        <f>IF(N292="základní",J292,0)</f>
        <v>0</v>
      </c>
      <c r="BF292" s="107">
        <f>IF(N292="snížená",J292,0)</f>
        <v>0</v>
      </c>
      <c r="BG292" s="107">
        <f>IF(N292="zákl. přenesená",J292,0)</f>
        <v>0</v>
      </c>
      <c r="BH292" s="107">
        <f>IF(N292="sníž. přenesená",J292,0)</f>
        <v>0</v>
      </c>
      <c r="BI292" s="107">
        <f>IF(N292="nulová",J292,0)</f>
        <v>0</v>
      </c>
      <c r="BJ292" s="13" t="s">
        <v>74</v>
      </c>
      <c r="BK292" s="107">
        <f>ROUND(I292*H292,2)</f>
        <v>0</v>
      </c>
      <c r="BL292" s="13" t="s">
        <v>111</v>
      </c>
      <c r="BM292" s="106" t="s">
        <v>476</v>
      </c>
    </row>
    <row r="293" spans="2:65" s="1" customFormat="1" ht="39">
      <c r="B293" s="255"/>
      <c r="C293" s="257"/>
      <c r="D293" s="263" t="s">
        <v>114</v>
      </c>
      <c r="E293" s="257"/>
      <c r="F293" s="264" t="s">
        <v>477</v>
      </c>
      <c r="G293" s="257"/>
      <c r="H293" s="257"/>
      <c r="J293" s="257"/>
      <c r="L293" s="25"/>
      <c r="M293" s="108"/>
      <c r="T293" s="45"/>
      <c r="AT293" s="13" t="s">
        <v>114</v>
      </c>
      <c r="AU293" s="13" t="s">
        <v>66</v>
      </c>
    </row>
    <row r="294" spans="2:65" s="1" customFormat="1" ht="16.5" customHeight="1">
      <c r="B294" s="255"/>
      <c r="C294" s="258" t="s">
        <v>478</v>
      </c>
      <c r="D294" s="258" t="s">
        <v>106</v>
      </c>
      <c r="E294" s="259" t="s">
        <v>479</v>
      </c>
      <c r="F294" s="260" t="s">
        <v>480</v>
      </c>
      <c r="G294" s="261" t="s">
        <v>109</v>
      </c>
      <c r="H294" s="262">
        <v>1</v>
      </c>
      <c r="I294" s="101"/>
      <c r="J294" s="273">
        <f>ROUND(I294*H294,2)</f>
        <v>0</v>
      </c>
      <c r="K294" s="100" t="s">
        <v>110</v>
      </c>
      <c r="L294" s="25"/>
      <c r="M294" s="102" t="s">
        <v>3</v>
      </c>
      <c r="N294" s="103" t="s">
        <v>37</v>
      </c>
      <c r="O294" s="104">
        <v>0</v>
      </c>
      <c r="P294" s="104">
        <f>O294*H294</f>
        <v>0</v>
      </c>
      <c r="Q294" s="104">
        <v>0</v>
      </c>
      <c r="R294" s="104">
        <f>Q294*H294</f>
        <v>0</v>
      </c>
      <c r="S294" s="104">
        <v>0</v>
      </c>
      <c r="T294" s="105">
        <f>S294*H294</f>
        <v>0</v>
      </c>
      <c r="AR294" s="106" t="s">
        <v>111</v>
      </c>
      <c r="AT294" s="106" t="s">
        <v>106</v>
      </c>
      <c r="AU294" s="106" t="s">
        <v>66</v>
      </c>
      <c r="AY294" s="13" t="s">
        <v>112</v>
      </c>
      <c r="BE294" s="107">
        <f>IF(N294="základní",J294,0)</f>
        <v>0</v>
      </c>
      <c r="BF294" s="107">
        <f>IF(N294="snížená",J294,0)</f>
        <v>0</v>
      </c>
      <c r="BG294" s="107">
        <f>IF(N294="zákl. přenesená",J294,0)</f>
        <v>0</v>
      </c>
      <c r="BH294" s="107">
        <f>IF(N294="sníž. přenesená",J294,0)</f>
        <v>0</v>
      </c>
      <c r="BI294" s="107">
        <f>IF(N294="nulová",J294,0)</f>
        <v>0</v>
      </c>
      <c r="BJ294" s="13" t="s">
        <v>74</v>
      </c>
      <c r="BK294" s="107">
        <f>ROUND(I294*H294,2)</f>
        <v>0</v>
      </c>
      <c r="BL294" s="13" t="s">
        <v>111</v>
      </c>
      <c r="BM294" s="106" t="s">
        <v>481</v>
      </c>
    </row>
    <row r="295" spans="2:65" s="1" customFormat="1" ht="19.5">
      <c r="B295" s="255"/>
      <c r="C295" s="257"/>
      <c r="D295" s="263" t="s">
        <v>114</v>
      </c>
      <c r="E295" s="257"/>
      <c r="F295" s="264" t="s">
        <v>482</v>
      </c>
      <c r="G295" s="257"/>
      <c r="H295" s="257"/>
      <c r="J295" s="257"/>
      <c r="L295" s="25"/>
      <c r="M295" s="108"/>
      <c r="T295" s="45"/>
      <c r="AT295" s="13" t="s">
        <v>114</v>
      </c>
      <c r="AU295" s="13" t="s">
        <v>66</v>
      </c>
    </row>
    <row r="296" spans="2:65" s="1" customFormat="1" ht="16.5" customHeight="1">
      <c r="B296" s="255"/>
      <c r="C296" s="258" t="s">
        <v>483</v>
      </c>
      <c r="D296" s="258" t="s">
        <v>106</v>
      </c>
      <c r="E296" s="259" t="s">
        <v>484</v>
      </c>
      <c r="F296" s="260" t="s">
        <v>485</v>
      </c>
      <c r="G296" s="261" t="s">
        <v>486</v>
      </c>
      <c r="H296" s="262">
        <v>40</v>
      </c>
      <c r="I296" s="101"/>
      <c r="J296" s="273">
        <f>ROUND(I296*H296,2)</f>
        <v>0</v>
      </c>
      <c r="K296" s="100" t="s">
        <v>110</v>
      </c>
      <c r="L296" s="25"/>
      <c r="M296" s="102" t="s">
        <v>3</v>
      </c>
      <c r="N296" s="103" t="s">
        <v>37</v>
      </c>
      <c r="O296" s="104">
        <v>0</v>
      </c>
      <c r="P296" s="104">
        <f>O296*H296</f>
        <v>0</v>
      </c>
      <c r="Q296" s="104">
        <v>0</v>
      </c>
      <c r="R296" s="104">
        <f>Q296*H296</f>
        <v>0</v>
      </c>
      <c r="S296" s="104">
        <v>0</v>
      </c>
      <c r="T296" s="105">
        <f>S296*H296</f>
        <v>0</v>
      </c>
      <c r="AR296" s="106" t="s">
        <v>111</v>
      </c>
      <c r="AT296" s="106" t="s">
        <v>106</v>
      </c>
      <c r="AU296" s="106" t="s">
        <v>66</v>
      </c>
      <c r="AY296" s="13" t="s">
        <v>112</v>
      </c>
      <c r="BE296" s="107">
        <f>IF(N296="základní",J296,0)</f>
        <v>0</v>
      </c>
      <c r="BF296" s="107">
        <f>IF(N296="snížená",J296,0)</f>
        <v>0</v>
      </c>
      <c r="BG296" s="107">
        <f>IF(N296="zákl. přenesená",J296,0)</f>
        <v>0</v>
      </c>
      <c r="BH296" s="107">
        <f>IF(N296="sníž. přenesená",J296,0)</f>
        <v>0</v>
      </c>
      <c r="BI296" s="107">
        <f>IF(N296="nulová",J296,0)</f>
        <v>0</v>
      </c>
      <c r="BJ296" s="13" t="s">
        <v>74</v>
      </c>
      <c r="BK296" s="107">
        <f>ROUND(I296*H296,2)</f>
        <v>0</v>
      </c>
      <c r="BL296" s="13" t="s">
        <v>111</v>
      </c>
      <c r="BM296" s="106" t="s">
        <v>487</v>
      </c>
    </row>
    <row r="297" spans="2:65" s="1" customFormat="1" ht="19.5">
      <c r="B297" s="255"/>
      <c r="C297" s="257"/>
      <c r="D297" s="263" t="s">
        <v>114</v>
      </c>
      <c r="E297" s="257"/>
      <c r="F297" s="264" t="s">
        <v>488</v>
      </c>
      <c r="G297" s="257"/>
      <c r="H297" s="257"/>
      <c r="J297" s="257"/>
      <c r="L297" s="25"/>
      <c r="M297" s="108"/>
      <c r="T297" s="45"/>
      <c r="AT297" s="13" t="s">
        <v>114</v>
      </c>
      <c r="AU297" s="13" t="s">
        <v>66</v>
      </c>
    </row>
    <row r="298" spans="2:65" s="1" customFormat="1" ht="16.5" customHeight="1">
      <c r="B298" s="255"/>
      <c r="C298" s="258" t="s">
        <v>489</v>
      </c>
      <c r="D298" s="258" t="s">
        <v>106</v>
      </c>
      <c r="E298" s="259" t="s">
        <v>490</v>
      </c>
      <c r="F298" s="260" t="s">
        <v>491</v>
      </c>
      <c r="G298" s="261" t="s">
        <v>486</v>
      </c>
      <c r="H298" s="262">
        <v>24</v>
      </c>
      <c r="I298" s="101"/>
      <c r="J298" s="273">
        <f>ROUND(I298*H298,2)</f>
        <v>0</v>
      </c>
      <c r="K298" s="100" t="s">
        <v>110</v>
      </c>
      <c r="L298" s="25"/>
      <c r="M298" s="102" t="s">
        <v>3</v>
      </c>
      <c r="N298" s="103" t="s">
        <v>37</v>
      </c>
      <c r="O298" s="104">
        <v>0</v>
      </c>
      <c r="P298" s="104">
        <f>O298*H298</f>
        <v>0</v>
      </c>
      <c r="Q298" s="104">
        <v>0</v>
      </c>
      <c r="R298" s="104">
        <f>Q298*H298</f>
        <v>0</v>
      </c>
      <c r="S298" s="104">
        <v>0</v>
      </c>
      <c r="T298" s="105">
        <f>S298*H298</f>
        <v>0</v>
      </c>
      <c r="AR298" s="106" t="s">
        <v>111</v>
      </c>
      <c r="AT298" s="106" t="s">
        <v>106</v>
      </c>
      <c r="AU298" s="106" t="s">
        <v>66</v>
      </c>
      <c r="AY298" s="13" t="s">
        <v>112</v>
      </c>
      <c r="BE298" s="107">
        <f>IF(N298="základní",J298,0)</f>
        <v>0</v>
      </c>
      <c r="BF298" s="107">
        <f>IF(N298="snížená",J298,0)</f>
        <v>0</v>
      </c>
      <c r="BG298" s="107">
        <f>IF(N298="zákl. přenesená",J298,0)</f>
        <v>0</v>
      </c>
      <c r="BH298" s="107">
        <f>IF(N298="sníž. přenesená",J298,0)</f>
        <v>0</v>
      </c>
      <c r="BI298" s="107">
        <f>IF(N298="nulová",J298,0)</f>
        <v>0</v>
      </c>
      <c r="BJ298" s="13" t="s">
        <v>74</v>
      </c>
      <c r="BK298" s="107">
        <f>ROUND(I298*H298,2)</f>
        <v>0</v>
      </c>
      <c r="BL298" s="13" t="s">
        <v>111</v>
      </c>
      <c r="BM298" s="106" t="s">
        <v>492</v>
      </c>
    </row>
    <row r="299" spans="2:65" s="1" customFormat="1" ht="29.25">
      <c r="B299" s="255"/>
      <c r="C299" s="257"/>
      <c r="D299" s="263" t="s">
        <v>114</v>
      </c>
      <c r="E299" s="257"/>
      <c r="F299" s="264" t="s">
        <v>493</v>
      </c>
      <c r="G299" s="257"/>
      <c r="H299" s="257"/>
      <c r="J299" s="257"/>
      <c r="L299" s="25"/>
      <c r="M299" s="108"/>
      <c r="T299" s="45"/>
      <c r="AT299" s="13" t="s">
        <v>114</v>
      </c>
      <c r="AU299" s="13" t="s">
        <v>66</v>
      </c>
    </row>
    <row r="300" spans="2:65" s="1" customFormat="1" ht="16.5" customHeight="1">
      <c r="B300" s="255"/>
      <c r="C300" s="258" t="s">
        <v>494</v>
      </c>
      <c r="D300" s="258" t="s">
        <v>106</v>
      </c>
      <c r="E300" s="259" t="s">
        <v>495</v>
      </c>
      <c r="F300" s="260" t="s">
        <v>496</v>
      </c>
      <c r="G300" s="261" t="s">
        <v>486</v>
      </c>
      <c r="H300" s="262">
        <v>8</v>
      </c>
      <c r="I300" s="101"/>
      <c r="J300" s="273">
        <f>ROUND(I300*H300,2)</f>
        <v>0</v>
      </c>
      <c r="K300" s="100" t="s">
        <v>110</v>
      </c>
      <c r="L300" s="25"/>
      <c r="M300" s="102" t="s">
        <v>3</v>
      </c>
      <c r="N300" s="103" t="s">
        <v>37</v>
      </c>
      <c r="O300" s="104">
        <v>0</v>
      </c>
      <c r="P300" s="104">
        <f>O300*H300</f>
        <v>0</v>
      </c>
      <c r="Q300" s="104">
        <v>0</v>
      </c>
      <c r="R300" s="104">
        <f>Q300*H300</f>
        <v>0</v>
      </c>
      <c r="S300" s="104">
        <v>0</v>
      </c>
      <c r="T300" s="105">
        <f>S300*H300</f>
        <v>0</v>
      </c>
      <c r="AR300" s="106" t="s">
        <v>111</v>
      </c>
      <c r="AT300" s="106" t="s">
        <v>106</v>
      </c>
      <c r="AU300" s="106" t="s">
        <v>66</v>
      </c>
      <c r="AY300" s="13" t="s">
        <v>112</v>
      </c>
      <c r="BE300" s="107">
        <f>IF(N300="základní",J300,0)</f>
        <v>0</v>
      </c>
      <c r="BF300" s="107">
        <f>IF(N300="snížená",J300,0)</f>
        <v>0</v>
      </c>
      <c r="BG300" s="107">
        <f>IF(N300="zákl. přenesená",J300,0)</f>
        <v>0</v>
      </c>
      <c r="BH300" s="107">
        <f>IF(N300="sníž. přenesená",J300,0)</f>
        <v>0</v>
      </c>
      <c r="BI300" s="107">
        <f>IF(N300="nulová",J300,0)</f>
        <v>0</v>
      </c>
      <c r="BJ300" s="13" t="s">
        <v>74</v>
      </c>
      <c r="BK300" s="107">
        <f>ROUND(I300*H300,2)</f>
        <v>0</v>
      </c>
      <c r="BL300" s="13" t="s">
        <v>111</v>
      </c>
      <c r="BM300" s="106" t="s">
        <v>497</v>
      </c>
    </row>
    <row r="301" spans="2:65" s="1" customFormat="1">
      <c r="B301" s="255"/>
      <c r="C301" s="257"/>
      <c r="D301" s="263" t="s">
        <v>114</v>
      </c>
      <c r="E301" s="257"/>
      <c r="F301" s="264" t="s">
        <v>498</v>
      </c>
      <c r="G301" s="257"/>
      <c r="H301" s="257"/>
      <c r="J301" s="257"/>
      <c r="L301" s="25"/>
      <c r="M301" s="114"/>
      <c r="N301" s="115"/>
      <c r="O301" s="115"/>
      <c r="P301" s="115"/>
      <c r="Q301" s="115"/>
      <c r="R301" s="115"/>
      <c r="S301" s="115"/>
      <c r="T301" s="116"/>
      <c r="AT301" s="13" t="s">
        <v>114</v>
      </c>
      <c r="AU301" s="13" t="s">
        <v>66</v>
      </c>
    </row>
    <row r="302" spans="2:65" s="1" customFormat="1" ht="6.95" customHeight="1">
      <c r="B302" s="271"/>
      <c r="C302" s="272"/>
      <c r="D302" s="272"/>
      <c r="E302" s="272"/>
      <c r="F302" s="272"/>
      <c r="G302" s="272"/>
      <c r="H302" s="272"/>
      <c r="I302" s="35"/>
      <c r="J302" s="272"/>
      <c r="K302" s="35"/>
      <c r="L302" s="25"/>
    </row>
  </sheetData>
  <sheetProtection algorithmName="SHA-512" hashValue="aVF3Q1AfYZHMhu4G2x4AtoM4tfYTPScNI5jt1QHgo29zU7JMLMlEopMGIDJAAc54VeXdNPh/+vRaBFUOcFukVg==" saltValue="DPVa7VaHQjCPfyCemgwvcA==" spinCount="100000" sheet="1" objects="1" scenarios="1"/>
  <autoFilter ref="C78:K301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0"/>
  <sheetViews>
    <sheetView showGridLines="0" workbookViewId="0">
      <selection activeCell="J85" sqref="J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 t="s">
        <v>6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86</v>
      </c>
      <c r="L4" s="16"/>
      <c r="M4" s="77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239" t="str">
        <f>'Rekapitulace stavby'!K6</f>
        <v>Oprava osvětlení zast. Mnich</v>
      </c>
      <c r="F7" s="240"/>
      <c r="G7" s="240"/>
      <c r="H7" s="240"/>
      <c r="L7" s="16"/>
    </row>
    <row r="8" spans="2:46" s="1" customFormat="1" ht="12" customHeight="1">
      <c r="B8" s="25"/>
      <c r="D8" s="22" t="s">
        <v>87</v>
      </c>
      <c r="L8" s="25"/>
    </row>
    <row r="9" spans="2:46" s="1" customFormat="1" ht="16.5" customHeight="1">
      <c r="B9" s="25"/>
      <c r="E9" s="205" t="s">
        <v>499</v>
      </c>
      <c r="F9" s="238"/>
      <c r="G9" s="238"/>
      <c r="H9" s="238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3</v>
      </c>
      <c r="I11" s="22" t="s">
        <v>16</v>
      </c>
      <c r="J11" s="20" t="s">
        <v>3</v>
      </c>
      <c r="L11" s="25"/>
    </row>
    <row r="12" spans="2:46" s="1" customFormat="1" ht="12" customHeight="1">
      <c r="B12" s="25"/>
      <c r="D12" s="22" t="s">
        <v>17</v>
      </c>
      <c r="F12" s="20" t="s">
        <v>28</v>
      </c>
      <c r="I12" s="22" t="s">
        <v>19</v>
      </c>
      <c r="J12" s="42" t="str">
        <f>'Rekapitulace stavby'!AN8</f>
        <v>2. 2. 2023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54">
        <f>IF('Rekapitulace stavby'!AN10="","",'Rekapitulace stavby'!AN10)</f>
        <v>70994234</v>
      </c>
      <c r="L14" s="25"/>
    </row>
    <row r="15" spans="2:46" s="1" customFormat="1" ht="18" customHeight="1">
      <c r="B15" s="25"/>
      <c r="E15" s="20" t="str">
        <f>IF('Rekapitulace stavby'!E11="","",'Rekapitulace stavby'!E11)</f>
        <v>Správa železnic, státní organizace, OŘ Plzeň</v>
      </c>
      <c r="I15" s="22" t="s">
        <v>24</v>
      </c>
      <c r="J15" s="254" t="str">
        <f>IF('Rekapitulace stavby'!AN11="","",'Rekapitulace stavby'!AN11)</f>
        <v>CZ70994234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50" t="str">
        <f>'Rekapitulace stavby'!AN13</f>
        <v/>
      </c>
      <c r="L17" s="25"/>
    </row>
    <row r="18" spans="2:12" s="1" customFormat="1" ht="18" customHeight="1">
      <c r="B18" s="25"/>
      <c r="E18" s="249" t="str">
        <f>'Rekapitulace stavby'!E14</f>
        <v>Dle výběrového řízení</v>
      </c>
      <c r="F18" s="249"/>
      <c r="G18" s="249"/>
      <c r="H18" s="249"/>
      <c r="I18" s="22" t="s">
        <v>24</v>
      </c>
      <c r="J18" s="25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/>
      <c r="I20" s="22"/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/>
      <c r="I23" s="22"/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/>
      </c>
      <c r="I24" s="22"/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/>
      <c r="L26" s="25"/>
    </row>
    <row r="27" spans="2:12" s="7" customFormat="1" ht="16.5" customHeight="1">
      <c r="B27" s="78"/>
      <c r="E27" s="229" t="s">
        <v>3</v>
      </c>
      <c r="F27" s="229"/>
      <c r="G27" s="229"/>
      <c r="H27" s="229"/>
      <c r="L27" s="78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79" t="s">
        <v>32</v>
      </c>
      <c r="J30" s="55">
        <f>ROUND(J79,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80" t="s">
        <v>36</v>
      </c>
      <c r="E33" s="22" t="s">
        <v>37</v>
      </c>
      <c r="F33" s="81">
        <f>ROUND((SUM(BE79:BE149)),  2)</f>
        <v>0</v>
      </c>
      <c r="I33" s="82">
        <v>0.21</v>
      </c>
      <c r="J33" s="81">
        <f>ROUND(((SUM(BE79:BE149))*I33),  2)</f>
        <v>0</v>
      </c>
      <c r="L33" s="25"/>
    </row>
    <row r="34" spans="2:12" s="1" customFormat="1" ht="14.45" customHeight="1">
      <c r="B34" s="25"/>
      <c r="E34" s="22" t="s">
        <v>38</v>
      </c>
      <c r="F34" s="81">
        <f>ROUND((SUM(BF79:BF149)),  2)</f>
        <v>0</v>
      </c>
      <c r="I34" s="82">
        <v>0.15</v>
      </c>
      <c r="J34" s="81">
        <f>ROUND(((SUM(BF79:BF149))*I34),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1">
        <f>ROUND((SUM(BG79:BG149)),  2)</f>
        <v>0</v>
      </c>
      <c r="I35" s="82">
        <v>0.21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1">
        <f>ROUND((SUM(BH79:BH149)),  2)</f>
        <v>0</v>
      </c>
      <c r="I36" s="82">
        <v>0.15</v>
      </c>
      <c r="J36" s="81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1">
        <f>ROUND((SUM(BI79:BI149)),  2)</f>
        <v>0</v>
      </c>
      <c r="I37" s="82">
        <v>0</v>
      </c>
      <c r="J37" s="81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3"/>
      <c r="D39" s="84" t="s">
        <v>42</v>
      </c>
      <c r="E39" s="46"/>
      <c r="F39" s="46"/>
      <c r="G39" s="85" t="s">
        <v>43</v>
      </c>
      <c r="H39" s="86" t="s">
        <v>44</v>
      </c>
      <c r="I39" s="46"/>
      <c r="J39" s="87">
        <f>SUM(J30:J37)</f>
        <v>0</v>
      </c>
      <c r="K39" s="88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89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14</v>
      </c>
      <c r="L47" s="25"/>
    </row>
    <row r="48" spans="2:12" s="1" customFormat="1" ht="16.5" customHeight="1">
      <c r="B48" s="25"/>
      <c r="E48" s="239" t="str">
        <f>E7</f>
        <v>Oprava osvětlení zast. Mnich</v>
      </c>
      <c r="F48" s="240"/>
      <c r="G48" s="240"/>
      <c r="H48" s="240"/>
      <c r="L48" s="25"/>
    </row>
    <row r="49" spans="2:47" s="1" customFormat="1" ht="12" customHeight="1">
      <c r="B49" s="25"/>
      <c r="C49" s="22" t="s">
        <v>87</v>
      </c>
      <c r="L49" s="25"/>
    </row>
    <row r="50" spans="2:47" s="1" customFormat="1" ht="16.5" customHeight="1">
      <c r="B50" s="25"/>
      <c r="E50" s="205" t="str">
        <f>E9</f>
        <v>02 - Zemní práce</v>
      </c>
      <c r="F50" s="238"/>
      <c r="G50" s="238"/>
      <c r="H50" s="238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17</v>
      </c>
      <c r="F52" s="20" t="str">
        <f>F12</f>
        <v xml:space="preserve"> </v>
      </c>
      <c r="I52" s="22" t="s">
        <v>19</v>
      </c>
      <c r="J52" s="42" t="str">
        <f>IF(J12="","",J12)</f>
        <v>2. 2. 2023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21</v>
      </c>
      <c r="F54" s="20" t="str">
        <f>E15</f>
        <v>Správa železnic, státní organizace, OŘ Plzeň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25</v>
      </c>
      <c r="F55" s="20" t="str">
        <f>IF(E18="","",E18)</f>
        <v>Dle výběrového řízení</v>
      </c>
      <c r="I55" s="22" t="s">
        <v>30</v>
      </c>
      <c r="J55" s="23" t="str">
        <f>E24</f>
        <v/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89" t="s">
        <v>90</v>
      </c>
      <c r="D57" s="83"/>
      <c r="E57" s="83"/>
      <c r="F57" s="83"/>
      <c r="G57" s="83"/>
      <c r="H57" s="83"/>
      <c r="I57" s="83"/>
      <c r="J57" s="90" t="s">
        <v>91</v>
      </c>
      <c r="K57" s="83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91" t="s">
        <v>64</v>
      </c>
      <c r="J59" s="55">
        <f>J79</f>
        <v>0</v>
      </c>
      <c r="L59" s="25"/>
      <c r="AU59" s="13" t="s">
        <v>92</v>
      </c>
    </row>
    <row r="60" spans="2:47" s="1" customFormat="1" ht="21.75" customHeight="1">
      <c r="B60" s="25"/>
      <c r="L60" s="25"/>
    </row>
    <row r="61" spans="2:47" s="1" customFormat="1" ht="6.95" customHeight="1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25"/>
    </row>
    <row r="65" spans="2:65" s="1" customFormat="1" ht="6.95" customHeight="1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5"/>
    </row>
    <row r="66" spans="2:65" s="1" customFormat="1" ht="24.95" customHeight="1">
      <c r="B66" s="25"/>
      <c r="C66" s="17" t="s">
        <v>93</v>
      </c>
      <c r="L66" s="25"/>
    </row>
    <row r="67" spans="2:65" s="1" customFormat="1" ht="6.95" customHeight="1">
      <c r="B67" s="25"/>
      <c r="L67" s="25"/>
    </row>
    <row r="68" spans="2:65" s="1" customFormat="1" ht="12" customHeight="1">
      <c r="B68" s="25"/>
      <c r="C68" s="22" t="s">
        <v>14</v>
      </c>
      <c r="L68" s="25"/>
    </row>
    <row r="69" spans="2:65" s="1" customFormat="1" ht="16.5" customHeight="1">
      <c r="B69" s="25"/>
      <c r="E69" s="239" t="str">
        <f>E7</f>
        <v>Oprava osvětlení zast. Mnich</v>
      </c>
      <c r="F69" s="240"/>
      <c r="G69" s="240"/>
      <c r="H69" s="240"/>
      <c r="L69" s="25"/>
    </row>
    <row r="70" spans="2:65" s="1" customFormat="1" ht="12" customHeight="1">
      <c r="B70" s="25"/>
      <c r="C70" s="22" t="s">
        <v>87</v>
      </c>
      <c r="L70" s="25"/>
    </row>
    <row r="71" spans="2:65" s="1" customFormat="1" ht="16.5" customHeight="1">
      <c r="B71" s="25"/>
      <c r="E71" s="205" t="str">
        <f>E9</f>
        <v>02 - Zemní práce</v>
      </c>
      <c r="F71" s="238"/>
      <c r="G71" s="238"/>
      <c r="H71" s="238"/>
      <c r="L71" s="25"/>
    </row>
    <row r="72" spans="2:65" s="1" customFormat="1" ht="6.95" customHeight="1">
      <c r="B72" s="25"/>
      <c r="L72" s="25"/>
    </row>
    <row r="73" spans="2:65" s="1" customFormat="1" ht="12" customHeight="1">
      <c r="B73" s="25"/>
      <c r="C73" s="22" t="s">
        <v>17</v>
      </c>
      <c r="F73" s="20" t="str">
        <f>F12</f>
        <v xml:space="preserve"> </v>
      </c>
      <c r="I73" s="22" t="s">
        <v>19</v>
      </c>
      <c r="J73" s="42" t="str">
        <f>IF(J12="","",J12)</f>
        <v>2. 2. 2023</v>
      </c>
      <c r="L73" s="25"/>
    </row>
    <row r="74" spans="2:65" s="1" customFormat="1" ht="6.95" customHeight="1">
      <c r="B74" s="25"/>
      <c r="L74" s="25"/>
    </row>
    <row r="75" spans="2:65" s="1" customFormat="1" ht="15.2" customHeight="1">
      <c r="B75" s="25"/>
      <c r="C75" s="22" t="s">
        <v>21</v>
      </c>
      <c r="F75" s="20" t="str">
        <f>E15</f>
        <v>Správa železnic, státní organizace, OŘ Plzeň</v>
      </c>
      <c r="I75" s="22" t="s">
        <v>27</v>
      </c>
      <c r="J75" s="23" t="str">
        <f>E21</f>
        <v xml:space="preserve"> </v>
      </c>
      <c r="L75" s="25"/>
    </row>
    <row r="76" spans="2:65" s="1" customFormat="1" ht="15.2" customHeight="1">
      <c r="B76" s="25"/>
      <c r="C76" s="22" t="s">
        <v>25</v>
      </c>
      <c r="F76" s="20" t="str">
        <f>IF(E18="","",E18)</f>
        <v>Dle výběrového řízení</v>
      </c>
      <c r="I76" s="22" t="s">
        <v>30</v>
      </c>
      <c r="J76" s="23" t="str">
        <f>E24</f>
        <v/>
      </c>
      <c r="L76" s="25"/>
    </row>
    <row r="77" spans="2:65" s="1" customFormat="1" ht="10.35" customHeight="1">
      <c r="B77" s="25"/>
      <c r="L77" s="25"/>
    </row>
    <row r="78" spans="2:65" s="8" customFormat="1" ht="29.25" customHeight="1">
      <c r="B78" s="92"/>
      <c r="C78" s="93" t="s">
        <v>94</v>
      </c>
      <c r="D78" s="94" t="s">
        <v>51</v>
      </c>
      <c r="E78" s="94" t="s">
        <v>47</v>
      </c>
      <c r="F78" s="94" t="s">
        <v>48</v>
      </c>
      <c r="G78" s="94" t="s">
        <v>95</v>
      </c>
      <c r="H78" s="94" t="s">
        <v>96</v>
      </c>
      <c r="I78" s="94" t="s">
        <v>97</v>
      </c>
      <c r="J78" s="94" t="s">
        <v>91</v>
      </c>
      <c r="K78" s="95" t="s">
        <v>98</v>
      </c>
      <c r="L78" s="92"/>
      <c r="M78" s="48" t="s">
        <v>3</v>
      </c>
      <c r="N78" s="49" t="s">
        <v>36</v>
      </c>
      <c r="O78" s="49" t="s">
        <v>99</v>
      </c>
      <c r="P78" s="49" t="s">
        <v>100</v>
      </c>
      <c r="Q78" s="49" t="s">
        <v>101</v>
      </c>
      <c r="R78" s="49" t="s">
        <v>102</v>
      </c>
      <c r="S78" s="49" t="s">
        <v>103</v>
      </c>
      <c r="T78" s="50" t="s">
        <v>104</v>
      </c>
    </row>
    <row r="79" spans="2:65" s="1" customFormat="1" ht="22.9" customHeight="1">
      <c r="B79" s="255"/>
      <c r="C79" s="256" t="s">
        <v>105</v>
      </c>
      <c r="D79" s="257"/>
      <c r="E79" s="257"/>
      <c r="F79" s="257"/>
      <c r="G79" s="257"/>
      <c r="H79" s="257"/>
      <c r="J79" s="96">
        <f>BK79</f>
        <v>0</v>
      </c>
      <c r="L79" s="25"/>
      <c r="M79" s="51"/>
      <c r="N79" s="43"/>
      <c r="O79" s="43"/>
      <c r="P79" s="97">
        <f>SUM(P80:P149)</f>
        <v>336.73019999999997</v>
      </c>
      <c r="Q79" s="43"/>
      <c r="R79" s="97">
        <f>SUM(R80:R149)</f>
        <v>40.415070000000007</v>
      </c>
      <c r="S79" s="43"/>
      <c r="T79" s="98">
        <f>SUM(T80:T149)</f>
        <v>8.89</v>
      </c>
      <c r="AT79" s="13" t="s">
        <v>65</v>
      </c>
      <c r="AU79" s="13" t="s">
        <v>92</v>
      </c>
      <c r="BK79" s="99">
        <f>SUM(BK80:BK149)</f>
        <v>0</v>
      </c>
    </row>
    <row r="80" spans="2:65" s="1" customFormat="1" ht="16.5" customHeight="1">
      <c r="B80" s="255"/>
      <c r="C80" s="258" t="s">
        <v>74</v>
      </c>
      <c r="D80" s="258" t="s">
        <v>106</v>
      </c>
      <c r="E80" s="259" t="s">
        <v>500</v>
      </c>
      <c r="F80" s="260" t="s">
        <v>501</v>
      </c>
      <c r="G80" s="261" t="s">
        <v>304</v>
      </c>
      <c r="H80" s="262">
        <v>90</v>
      </c>
      <c r="I80" s="101"/>
      <c r="J80" s="273">
        <f>ROUND(I80*H80,2)</f>
        <v>0</v>
      </c>
      <c r="K80" s="100" t="s">
        <v>502</v>
      </c>
      <c r="L80" s="25"/>
      <c r="M80" s="102" t="s">
        <v>3</v>
      </c>
      <c r="N80" s="103" t="s">
        <v>37</v>
      </c>
      <c r="O80" s="104">
        <v>2.6320000000000001</v>
      </c>
      <c r="P80" s="104">
        <f>O80*H80</f>
        <v>236.88000000000002</v>
      </c>
      <c r="Q80" s="104">
        <v>0</v>
      </c>
      <c r="R80" s="104">
        <f>Q80*H80</f>
        <v>0</v>
      </c>
      <c r="S80" s="104">
        <v>0</v>
      </c>
      <c r="T80" s="105">
        <f>S80*H80</f>
        <v>0</v>
      </c>
      <c r="AR80" s="106" t="s">
        <v>111</v>
      </c>
      <c r="AT80" s="106" t="s">
        <v>106</v>
      </c>
      <c r="AU80" s="106" t="s">
        <v>66</v>
      </c>
      <c r="AY80" s="13" t="s">
        <v>112</v>
      </c>
      <c r="BE80" s="107">
        <f>IF(N80="základní",J80,0)</f>
        <v>0</v>
      </c>
      <c r="BF80" s="107">
        <f>IF(N80="snížená",J80,0)</f>
        <v>0</v>
      </c>
      <c r="BG80" s="107">
        <f>IF(N80="zákl. přenesená",J80,0)</f>
        <v>0</v>
      </c>
      <c r="BH80" s="107">
        <f>IF(N80="sníž. přenesená",J80,0)</f>
        <v>0</v>
      </c>
      <c r="BI80" s="107">
        <f>IF(N80="nulová",J80,0)</f>
        <v>0</v>
      </c>
      <c r="BJ80" s="13" t="s">
        <v>74</v>
      </c>
      <c r="BK80" s="107">
        <f>ROUND(I80*H80,2)</f>
        <v>0</v>
      </c>
      <c r="BL80" s="13" t="s">
        <v>111</v>
      </c>
      <c r="BM80" s="106" t="s">
        <v>503</v>
      </c>
    </row>
    <row r="81" spans="2:65" s="1" customFormat="1" ht="19.5">
      <c r="B81" s="255"/>
      <c r="C81" s="257"/>
      <c r="D81" s="263" t="s">
        <v>114</v>
      </c>
      <c r="E81" s="257"/>
      <c r="F81" s="264" t="s">
        <v>504</v>
      </c>
      <c r="G81" s="257"/>
      <c r="H81" s="257"/>
      <c r="J81" s="257"/>
      <c r="L81" s="25"/>
      <c r="M81" s="108"/>
      <c r="T81" s="45"/>
      <c r="AT81" s="13" t="s">
        <v>114</v>
      </c>
      <c r="AU81" s="13" t="s">
        <v>66</v>
      </c>
    </row>
    <row r="82" spans="2:65" s="1" customFormat="1">
      <c r="B82" s="255"/>
      <c r="C82" s="257"/>
      <c r="D82" s="275"/>
      <c r="E82" s="257"/>
      <c r="F82" s="276"/>
      <c r="G82" s="257"/>
      <c r="H82" s="257"/>
      <c r="J82" s="257"/>
      <c r="L82" s="25"/>
      <c r="M82" s="108"/>
      <c r="T82" s="45"/>
      <c r="AT82" s="13" t="s">
        <v>505</v>
      </c>
      <c r="AU82" s="13" t="s">
        <v>66</v>
      </c>
    </row>
    <row r="83" spans="2:65" s="1" customFormat="1" ht="19.5">
      <c r="B83" s="255"/>
      <c r="C83" s="257"/>
      <c r="D83" s="263" t="s">
        <v>116</v>
      </c>
      <c r="E83" s="257"/>
      <c r="F83" s="265" t="s">
        <v>506</v>
      </c>
      <c r="G83" s="257"/>
      <c r="H83" s="257"/>
      <c r="J83" s="257"/>
      <c r="L83" s="25"/>
      <c r="M83" s="108"/>
      <c r="T83" s="45"/>
      <c r="AT83" s="13" t="s">
        <v>116</v>
      </c>
      <c r="AU83" s="13" t="s">
        <v>66</v>
      </c>
    </row>
    <row r="84" spans="2:65" s="1" customFormat="1" ht="16.5" customHeight="1">
      <c r="B84" s="255"/>
      <c r="C84" s="258" t="s">
        <v>76</v>
      </c>
      <c r="D84" s="258" t="s">
        <v>106</v>
      </c>
      <c r="E84" s="259" t="s">
        <v>507</v>
      </c>
      <c r="F84" s="260" t="s">
        <v>508</v>
      </c>
      <c r="G84" s="261" t="s">
        <v>509</v>
      </c>
      <c r="H84" s="262">
        <v>100</v>
      </c>
      <c r="I84" s="101"/>
      <c r="J84" s="273">
        <f>ROUND(I84*H84,2)</f>
        <v>0</v>
      </c>
      <c r="K84" s="100" t="s">
        <v>502</v>
      </c>
      <c r="L84" s="25"/>
      <c r="M84" s="102" t="s">
        <v>3</v>
      </c>
      <c r="N84" s="103" t="s">
        <v>37</v>
      </c>
      <c r="O84" s="104">
        <v>9.0999999999999998E-2</v>
      </c>
      <c r="P84" s="104">
        <f>O84*H84</f>
        <v>9.1</v>
      </c>
      <c r="Q84" s="104">
        <v>2.2000000000000001E-4</v>
      </c>
      <c r="R84" s="104">
        <f>Q84*H84</f>
        <v>2.2000000000000002E-2</v>
      </c>
      <c r="S84" s="104">
        <v>2E-3</v>
      </c>
      <c r="T84" s="105">
        <f>S84*H84</f>
        <v>0.2</v>
      </c>
      <c r="AR84" s="106" t="s">
        <v>111</v>
      </c>
      <c r="AT84" s="106" t="s">
        <v>106</v>
      </c>
      <c r="AU84" s="106" t="s">
        <v>66</v>
      </c>
      <c r="AY84" s="13" t="s">
        <v>112</v>
      </c>
      <c r="BE84" s="107">
        <f>IF(N84="základní",J84,0)</f>
        <v>0</v>
      </c>
      <c r="BF84" s="107">
        <f>IF(N84="snížená",J84,0)</f>
        <v>0</v>
      </c>
      <c r="BG84" s="107">
        <f>IF(N84="zákl. přenesená",J84,0)</f>
        <v>0</v>
      </c>
      <c r="BH84" s="107">
        <f>IF(N84="sníž. přenesená",J84,0)</f>
        <v>0</v>
      </c>
      <c r="BI84" s="107">
        <f>IF(N84="nulová",J84,0)</f>
        <v>0</v>
      </c>
      <c r="BJ84" s="13" t="s">
        <v>74</v>
      </c>
      <c r="BK84" s="107">
        <f>ROUND(I84*H84,2)</f>
        <v>0</v>
      </c>
      <c r="BL84" s="13" t="s">
        <v>111</v>
      </c>
      <c r="BM84" s="106" t="s">
        <v>510</v>
      </c>
    </row>
    <row r="85" spans="2:65" s="1" customFormat="1" ht="19.5">
      <c r="B85" s="255"/>
      <c r="C85" s="257"/>
      <c r="D85" s="263" t="s">
        <v>114</v>
      </c>
      <c r="E85" s="257"/>
      <c r="F85" s="264" t="s">
        <v>511</v>
      </c>
      <c r="G85" s="257"/>
      <c r="H85" s="257"/>
      <c r="J85" s="257"/>
      <c r="L85" s="25"/>
      <c r="M85" s="108"/>
      <c r="T85" s="45"/>
      <c r="AT85" s="13" t="s">
        <v>114</v>
      </c>
      <c r="AU85" s="13" t="s">
        <v>66</v>
      </c>
    </row>
    <row r="86" spans="2:65" s="1" customFormat="1">
      <c r="B86" s="255"/>
      <c r="C86" s="257"/>
      <c r="D86" s="275" t="s">
        <v>505</v>
      </c>
      <c r="E86" s="257"/>
      <c r="F86" s="276" t="s">
        <v>512</v>
      </c>
      <c r="G86" s="257"/>
      <c r="H86" s="257"/>
      <c r="J86" s="257"/>
      <c r="L86" s="25"/>
      <c r="M86" s="108"/>
      <c r="T86" s="45"/>
      <c r="AT86" s="13" t="s">
        <v>505</v>
      </c>
      <c r="AU86" s="13" t="s">
        <v>66</v>
      </c>
    </row>
    <row r="87" spans="2:65" s="1" customFormat="1" ht="16.5" customHeight="1">
      <c r="B87" s="255"/>
      <c r="C87" s="258" t="s">
        <v>123</v>
      </c>
      <c r="D87" s="258" t="s">
        <v>106</v>
      </c>
      <c r="E87" s="259" t="s">
        <v>513</v>
      </c>
      <c r="F87" s="260" t="s">
        <v>514</v>
      </c>
      <c r="G87" s="261" t="s">
        <v>304</v>
      </c>
      <c r="H87" s="262">
        <v>90</v>
      </c>
      <c r="I87" s="101"/>
      <c r="J87" s="273">
        <f>ROUND(I87*H87,2)</f>
        <v>0</v>
      </c>
      <c r="K87" s="100" t="s">
        <v>502</v>
      </c>
      <c r="L87" s="25"/>
      <c r="M87" s="102" t="s">
        <v>3</v>
      </c>
      <c r="N87" s="103" t="s">
        <v>37</v>
      </c>
      <c r="O87" s="104">
        <v>0.16</v>
      </c>
      <c r="P87" s="104">
        <f>O87*H87</f>
        <v>14.4</v>
      </c>
      <c r="Q87" s="104">
        <v>0</v>
      </c>
      <c r="R87" s="104">
        <f>Q87*H87</f>
        <v>0</v>
      </c>
      <c r="S87" s="104">
        <v>0</v>
      </c>
      <c r="T87" s="105">
        <f>S87*H87</f>
        <v>0</v>
      </c>
      <c r="AR87" s="106" t="s">
        <v>111</v>
      </c>
      <c r="AT87" s="106" t="s">
        <v>106</v>
      </c>
      <c r="AU87" s="106" t="s">
        <v>66</v>
      </c>
      <c r="AY87" s="13" t="s">
        <v>112</v>
      </c>
      <c r="BE87" s="107">
        <f>IF(N87="základní",J87,0)</f>
        <v>0</v>
      </c>
      <c r="BF87" s="107">
        <f>IF(N87="snížená",J87,0)</f>
        <v>0</v>
      </c>
      <c r="BG87" s="107">
        <f>IF(N87="zákl. přenesená",J87,0)</f>
        <v>0</v>
      </c>
      <c r="BH87" s="107">
        <f>IF(N87="sníž. přenesená",J87,0)</f>
        <v>0</v>
      </c>
      <c r="BI87" s="107">
        <f>IF(N87="nulová",J87,0)</f>
        <v>0</v>
      </c>
      <c r="BJ87" s="13" t="s">
        <v>74</v>
      </c>
      <c r="BK87" s="107">
        <f>ROUND(I87*H87,2)</f>
        <v>0</v>
      </c>
      <c r="BL87" s="13" t="s">
        <v>111</v>
      </c>
      <c r="BM87" s="106" t="s">
        <v>515</v>
      </c>
    </row>
    <row r="88" spans="2:65" s="1" customFormat="1">
      <c r="B88" s="255"/>
      <c r="C88" s="257"/>
      <c r="D88" s="263" t="s">
        <v>114</v>
      </c>
      <c r="E88" s="257"/>
      <c r="F88" s="264" t="s">
        <v>514</v>
      </c>
      <c r="G88" s="257"/>
      <c r="H88" s="257"/>
      <c r="J88" s="257"/>
      <c r="L88" s="25"/>
      <c r="M88" s="108"/>
      <c r="T88" s="45"/>
      <c r="AT88" s="13" t="s">
        <v>114</v>
      </c>
      <c r="AU88" s="13" t="s">
        <v>66</v>
      </c>
    </row>
    <row r="89" spans="2:65" s="1" customFormat="1">
      <c r="B89" s="255"/>
      <c r="C89" s="257"/>
      <c r="D89" s="275"/>
      <c r="E89" s="257"/>
      <c r="F89" s="276"/>
      <c r="G89" s="257"/>
      <c r="H89" s="257"/>
      <c r="J89" s="257"/>
      <c r="L89" s="25"/>
      <c r="M89" s="108"/>
      <c r="T89" s="45"/>
      <c r="AT89" s="13" t="s">
        <v>505</v>
      </c>
      <c r="AU89" s="13" t="s">
        <v>66</v>
      </c>
    </row>
    <row r="90" spans="2:65" s="1" customFormat="1" ht="19.5">
      <c r="B90" s="255"/>
      <c r="C90" s="257"/>
      <c r="D90" s="263" t="s">
        <v>116</v>
      </c>
      <c r="E90" s="257"/>
      <c r="F90" s="265" t="s">
        <v>516</v>
      </c>
      <c r="G90" s="257"/>
      <c r="H90" s="257"/>
      <c r="J90" s="257"/>
      <c r="L90" s="25"/>
      <c r="M90" s="108"/>
      <c r="T90" s="45"/>
      <c r="AT90" s="13" t="s">
        <v>116</v>
      </c>
      <c r="AU90" s="13" t="s">
        <v>66</v>
      </c>
    </row>
    <row r="91" spans="2:65" s="1" customFormat="1" ht="16.5" customHeight="1">
      <c r="B91" s="255"/>
      <c r="C91" s="266" t="s">
        <v>111</v>
      </c>
      <c r="D91" s="266" t="s">
        <v>124</v>
      </c>
      <c r="E91" s="267" t="s">
        <v>517</v>
      </c>
      <c r="F91" s="268" t="s">
        <v>518</v>
      </c>
      <c r="G91" s="269" t="s">
        <v>304</v>
      </c>
      <c r="H91" s="270">
        <v>90</v>
      </c>
      <c r="I91" s="110"/>
      <c r="J91" s="274">
        <f>ROUND(I91*H91,2)</f>
        <v>0</v>
      </c>
      <c r="K91" s="109" t="s">
        <v>502</v>
      </c>
      <c r="L91" s="111"/>
      <c r="M91" s="112" t="s">
        <v>3</v>
      </c>
      <c r="N91" s="113" t="s">
        <v>37</v>
      </c>
      <c r="O91" s="104">
        <v>0</v>
      </c>
      <c r="P91" s="104">
        <f>O91*H91</f>
        <v>0</v>
      </c>
      <c r="Q91" s="104">
        <v>6.8999999999999997E-4</v>
      </c>
      <c r="R91" s="104">
        <f>Q91*H91</f>
        <v>6.2099999999999995E-2</v>
      </c>
      <c r="S91" s="104">
        <v>0</v>
      </c>
      <c r="T91" s="105">
        <f>S91*H91</f>
        <v>0</v>
      </c>
      <c r="AR91" s="106" t="s">
        <v>127</v>
      </c>
      <c r="AT91" s="106" t="s">
        <v>124</v>
      </c>
      <c r="AU91" s="106" t="s">
        <v>66</v>
      </c>
      <c r="AY91" s="13" t="s">
        <v>112</v>
      </c>
      <c r="BE91" s="107">
        <f>IF(N91="základní",J91,0)</f>
        <v>0</v>
      </c>
      <c r="BF91" s="107">
        <f>IF(N91="snížená",J91,0)</f>
        <v>0</v>
      </c>
      <c r="BG91" s="107">
        <f>IF(N91="zákl. přenesená",J91,0)</f>
        <v>0</v>
      </c>
      <c r="BH91" s="107">
        <f>IF(N91="sníž. přenesená",J91,0)</f>
        <v>0</v>
      </c>
      <c r="BI91" s="107">
        <f>IF(N91="nulová",J91,0)</f>
        <v>0</v>
      </c>
      <c r="BJ91" s="13" t="s">
        <v>74</v>
      </c>
      <c r="BK91" s="107">
        <f>ROUND(I91*H91,2)</f>
        <v>0</v>
      </c>
      <c r="BL91" s="13" t="s">
        <v>111</v>
      </c>
      <c r="BM91" s="106" t="s">
        <v>519</v>
      </c>
    </row>
    <row r="92" spans="2:65" s="1" customFormat="1">
      <c r="B92" s="255"/>
      <c r="C92" s="257"/>
      <c r="D92" s="263" t="s">
        <v>114</v>
      </c>
      <c r="E92" s="257"/>
      <c r="F92" s="264" t="s">
        <v>518</v>
      </c>
      <c r="G92" s="257"/>
      <c r="H92" s="257"/>
      <c r="J92" s="257"/>
      <c r="L92" s="25"/>
      <c r="M92" s="108"/>
      <c r="T92" s="45"/>
      <c r="AT92" s="13" t="s">
        <v>114</v>
      </c>
      <c r="AU92" s="13" t="s">
        <v>66</v>
      </c>
    </row>
    <row r="93" spans="2:65" s="1" customFormat="1" ht="19.5">
      <c r="B93" s="255"/>
      <c r="C93" s="257"/>
      <c r="D93" s="263" t="s">
        <v>116</v>
      </c>
      <c r="E93" s="257"/>
      <c r="F93" s="265" t="s">
        <v>516</v>
      </c>
      <c r="G93" s="257"/>
      <c r="H93" s="257"/>
      <c r="J93" s="257"/>
      <c r="L93" s="25"/>
      <c r="M93" s="108"/>
      <c r="T93" s="45"/>
      <c r="AT93" s="13" t="s">
        <v>116</v>
      </c>
      <c r="AU93" s="13" t="s">
        <v>66</v>
      </c>
    </row>
    <row r="94" spans="2:65" s="1" customFormat="1" ht="16.5" customHeight="1">
      <c r="B94" s="255"/>
      <c r="C94" s="258" t="s">
        <v>134</v>
      </c>
      <c r="D94" s="258" t="s">
        <v>106</v>
      </c>
      <c r="E94" s="259" t="s">
        <v>520</v>
      </c>
      <c r="F94" s="260" t="s">
        <v>521</v>
      </c>
      <c r="G94" s="261" t="s">
        <v>522</v>
      </c>
      <c r="H94" s="262">
        <v>6</v>
      </c>
      <c r="I94" s="101"/>
      <c r="J94" s="273">
        <f>ROUND(I94*H94,2)</f>
        <v>0</v>
      </c>
      <c r="K94" s="100" t="s">
        <v>502</v>
      </c>
      <c r="L94" s="25"/>
      <c r="M94" s="102" t="s">
        <v>3</v>
      </c>
      <c r="N94" s="103" t="s">
        <v>37</v>
      </c>
      <c r="O94" s="104">
        <v>0.78600000000000003</v>
      </c>
      <c r="P94" s="104">
        <f>O94*H94</f>
        <v>4.7160000000000002</v>
      </c>
      <c r="Q94" s="104">
        <v>0</v>
      </c>
      <c r="R94" s="104">
        <f>Q94*H94</f>
        <v>0</v>
      </c>
      <c r="S94" s="104">
        <v>0</v>
      </c>
      <c r="T94" s="105">
        <f>S94*H94</f>
        <v>0</v>
      </c>
      <c r="AR94" s="106" t="s">
        <v>111</v>
      </c>
      <c r="AT94" s="106" t="s">
        <v>106</v>
      </c>
      <c r="AU94" s="106" t="s">
        <v>66</v>
      </c>
      <c r="AY94" s="13" t="s">
        <v>112</v>
      </c>
      <c r="BE94" s="107">
        <f>IF(N94="základní",J94,0)</f>
        <v>0</v>
      </c>
      <c r="BF94" s="107">
        <f>IF(N94="snížená",J94,0)</f>
        <v>0</v>
      </c>
      <c r="BG94" s="107">
        <f>IF(N94="zákl. přenesená",J94,0)</f>
        <v>0</v>
      </c>
      <c r="BH94" s="107">
        <f>IF(N94="sníž. přenesená",J94,0)</f>
        <v>0</v>
      </c>
      <c r="BI94" s="107">
        <f>IF(N94="nulová",J94,0)</f>
        <v>0</v>
      </c>
      <c r="BJ94" s="13" t="s">
        <v>74</v>
      </c>
      <c r="BK94" s="107">
        <f>ROUND(I94*H94,2)</f>
        <v>0</v>
      </c>
      <c r="BL94" s="13" t="s">
        <v>111</v>
      </c>
      <c r="BM94" s="106" t="s">
        <v>523</v>
      </c>
    </row>
    <row r="95" spans="2:65" s="1" customFormat="1" ht="19.5">
      <c r="B95" s="255"/>
      <c r="C95" s="257"/>
      <c r="D95" s="263" t="s">
        <v>114</v>
      </c>
      <c r="E95" s="257"/>
      <c r="F95" s="264" t="s">
        <v>524</v>
      </c>
      <c r="G95" s="257"/>
      <c r="H95" s="257"/>
      <c r="J95" s="257"/>
      <c r="L95" s="25"/>
      <c r="M95" s="108"/>
      <c r="T95" s="45"/>
      <c r="AT95" s="13" t="s">
        <v>114</v>
      </c>
      <c r="AU95" s="13" t="s">
        <v>66</v>
      </c>
    </row>
    <row r="96" spans="2:65" s="1" customFormat="1">
      <c r="B96" s="255"/>
      <c r="C96" s="257"/>
      <c r="D96" s="275"/>
      <c r="E96" s="257"/>
      <c r="F96" s="276"/>
      <c r="G96" s="257"/>
      <c r="H96" s="257"/>
      <c r="J96" s="257"/>
      <c r="L96" s="25"/>
      <c r="M96" s="108"/>
      <c r="T96" s="45"/>
      <c r="AT96" s="13" t="s">
        <v>505</v>
      </c>
      <c r="AU96" s="13" t="s">
        <v>66</v>
      </c>
    </row>
    <row r="97" spans="2:65" s="1" customFormat="1" ht="29.25">
      <c r="B97" s="255"/>
      <c r="C97" s="257"/>
      <c r="D97" s="263" t="s">
        <v>116</v>
      </c>
      <c r="E97" s="257"/>
      <c r="F97" s="265" t="s">
        <v>525</v>
      </c>
      <c r="G97" s="257"/>
      <c r="H97" s="257"/>
      <c r="J97" s="257"/>
      <c r="L97" s="25"/>
      <c r="M97" s="108"/>
      <c r="T97" s="45"/>
      <c r="AT97" s="13" t="s">
        <v>116</v>
      </c>
      <c r="AU97" s="13" t="s">
        <v>66</v>
      </c>
    </row>
    <row r="98" spans="2:65" s="1" customFormat="1" ht="16.5" customHeight="1">
      <c r="B98" s="255"/>
      <c r="C98" s="258" t="s">
        <v>139</v>
      </c>
      <c r="D98" s="258" t="s">
        <v>106</v>
      </c>
      <c r="E98" s="259" t="s">
        <v>526</v>
      </c>
      <c r="F98" s="260" t="s">
        <v>527</v>
      </c>
      <c r="G98" s="261" t="s">
        <v>522</v>
      </c>
      <c r="H98" s="262">
        <v>6</v>
      </c>
      <c r="I98" s="101"/>
      <c r="J98" s="273">
        <f>ROUND(I98*H98,2)</f>
        <v>0</v>
      </c>
      <c r="K98" s="100" t="s">
        <v>502</v>
      </c>
      <c r="L98" s="25"/>
      <c r="M98" s="102" t="s">
        <v>3</v>
      </c>
      <c r="N98" s="103" t="s">
        <v>37</v>
      </c>
      <c r="O98" s="104">
        <v>0.629</v>
      </c>
      <c r="P98" s="104">
        <f>O98*H98</f>
        <v>3.774</v>
      </c>
      <c r="Q98" s="104">
        <v>2.3010199999999998</v>
      </c>
      <c r="R98" s="104">
        <f>Q98*H98</f>
        <v>13.80612</v>
      </c>
      <c r="S98" s="104">
        <v>0</v>
      </c>
      <c r="T98" s="105">
        <f>S98*H98</f>
        <v>0</v>
      </c>
      <c r="AR98" s="106" t="s">
        <v>111</v>
      </c>
      <c r="AT98" s="106" t="s">
        <v>106</v>
      </c>
      <c r="AU98" s="106" t="s">
        <v>66</v>
      </c>
      <c r="AY98" s="13" t="s">
        <v>112</v>
      </c>
      <c r="BE98" s="107">
        <f>IF(N98="základní",J98,0)</f>
        <v>0</v>
      </c>
      <c r="BF98" s="107">
        <f>IF(N98="snížená",J98,0)</f>
        <v>0</v>
      </c>
      <c r="BG98" s="107">
        <f>IF(N98="zákl. přenesená",J98,0)</f>
        <v>0</v>
      </c>
      <c r="BH98" s="107">
        <f>IF(N98="sníž. přenesená",J98,0)</f>
        <v>0</v>
      </c>
      <c r="BI98" s="107">
        <f>IF(N98="nulová",J98,0)</f>
        <v>0</v>
      </c>
      <c r="BJ98" s="13" t="s">
        <v>74</v>
      </c>
      <c r="BK98" s="107">
        <f>ROUND(I98*H98,2)</f>
        <v>0</v>
      </c>
      <c r="BL98" s="13" t="s">
        <v>111</v>
      </c>
      <c r="BM98" s="106" t="s">
        <v>528</v>
      </c>
    </row>
    <row r="99" spans="2:65" s="1" customFormat="1" ht="19.5">
      <c r="B99" s="255"/>
      <c r="C99" s="257"/>
      <c r="D99" s="263" t="s">
        <v>114</v>
      </c>
      <c r="E99" s="257"/>
      <c r="F99" s="264" t="s">
        <v>529</v>
      </c>
      <c r="G99" s="257"/>
      <c r="H99" s="257"/>
      <c r="J99" s="257"/>
      <c r="L99" s="25"/>
      <c r="M99" s="108"/>
      <c r="T99" s="45"/>
      <c r="AT99" s="13" t="s">
        <v>114</v>
      </c>
      <c r="AU99" s="13" t="s">
        <v>66</v>
      </c>
    </row>
    <row r="100" spans="2:65" s="1" customFormat="1">
      <c r="B100" s="255"/>
      <c r="C100" s="257"/>
      <c r="D100" s="275"/>
      <c r="E100" s="257"/>
      <c r="F100" s="276"/>
      <c r="G100" s="257"/>
      <c r="H100" s="257"/>
      <c r="J100" s="257"/>
      <c r="L100" s="25"/>
      <c r="M100" s="108"/>
      <c r="T100" s="45"/>
      <c r="AT100" s="13" t="s">
        <v>505</v>
      </c>
      <c r="AU100" s="13" t="s">
        <v>66</v>
      </c>
    </row>
    <row r="101" spans="2:65" s="1" customFormat="1" ht="29.25">
      <c r="B101" s="255"/>
      <c r="C101" s="257"/>
      <c r="D101" s="263" t="s">
        <v>116</v>
      </c>
      <c r="E101" s="257"/>
      <c r="F101" s="265" t="s">
        <v>525</v>
      </c>
      <c r="G101" s="257"/>
      <c r="H101" s="257"/>
      <c r="J101" s="257"/>
      <c r="L101" s="25"/>
      <c r="M101" s="108"/>
      <c r="T101" s="45"/>
      <c r="AT101" s="13" t="s">
        <v>116</v>
      </c>
      <c r="AU101" s="13" t="s">
        <v>66</v>
      </c>
    </row>
    <row r="102" spans="2:65" s="1" customFormat="1" ht="16.5" customHeight="1">
      <c r="B102" s="255"/>
      <c r="C102" s="266" t="s">
        <v>144</v>
      </c>
      <c r="D102" s="266" t="s">
        <v>124</v>
      </c>
      <c r="E102" s="267" t="s">
        <v>530</v>
      </c>
      <c r="F102" s="268" t="s">
        <v>531</v>
      </c>
      <c r="G102" s="269" t="s">
        <v>522</v>
      </c>
      <c r="H102" s="270">
        <v>6</v>
      </c>
      <c r="I102" s="110"/>
      <c r="J102" s="274">
        <f>ROUND(I102*H102,2)</f>
        <v>0</v>
      </c>
      <c r="K102" s="109" t="s">
        <v>502</v>
      </c>
      <c r="L102" s="111"/>
      <c r="M102" s="112" t="s">
        <v>3</v>
      </c>
      <c r="N102" s="113" t="s">
        <v>37</v>
      </c>
      <c r="O102" s="104">
        <v>0</v>
      </c>
      <c r="P102" s="104">
        <f>O102*H102</f>
        <v>0</v>
      </c>
      <c r="Q102" s="104">
        <v>2.234</v>
      </c>
      <c r="R102" s="104">
        <f>Q102*H102</f>
        <v>13.404</v>
      </c>
      <c r="S102" s="104">
        <v>0</v>
      </c>
      <c r="T102" s="105">
        <f>S102*H102</f>
        <v>0</v>
      </c>
      <c r="AR102" s="106" t="s">
        <v>127</v>
      </c>
      <c r="AT102" s="106" t="s">
        <v>124</v>
      </c>
      <c r="AU102" s="106" t="s">
        <v>66</v>
      </c>
      <c r="AY102" s="13" t="s">
        <v>112</v>
      </c>
      <c r="BE102" s="107">
        <f>IF(N102="základní",J102,0)</f>
        <v>0</v>
      </c>
      <c r="BF102" s="107">
        <f>IF(N102="snížená",J102,0)</f>
        <v>0</v>
      </c>
      <c r="BG102" s="107">
        <f>IF(N102="zákl. přenesená",J102,0)</f>
        <v>0</v>
      </c>
      <c r="BH102" s="107">
        <f>IF(N102="sníž. přenesená",J102,0)</f>
        <v>0</v>
      </c>
      <c r="BI102" s="107">
        <f>IF(N102="nulová",J102,0)</f>
        <v>0</v>
      </c>
      <c r="BJ102" s="13" t="s">
        <v>74</v>
      </c>
      <c r="BK102" s="107">
        <f>ROUND(I102*H102,2)</f>
        <v>0</v>
      </c>
      <c r="BL102" s="13" t="s">
        <v>111</v>
      </c>
      <c r="BM102" s="106" t="s">
        <v>532</v>
      </c>
    </row>
    <row r="103" spans="2:65" s="1" customFormat="1">
      <c r="B103" s="255"/>
      <c r="C103" s="257"/>
      <c r="D103" s="263" t="s">
        <v>114</v>
      </c>
      <c r="E103" s="257"/>
      <c r="F103" s="264" t="s">
        <v>531</v>
      </c>
      <c r="G103" s="257"/>
      <c r="H103" s="257"/>
      <c r="J103" s="257"/>
      <c r="L103" s="25"/>
      <c r="M103" s="108"/>
      <c r="T103" s="45"/>
      <c r="AT103" s="13" t="s">
        <v>114</v>
      </c>
      <c r="AU103" s="13" t="s">
        <v>66</v>
      </c>
    </row>
    <row r="104" spans="2:65" s="1" customFormat="1" ht="29.25">
      <c r="B104" s="255"/>
      <c r="C104" s="257"/>
      <c r="D104" s="263" t="s">
        <v>116</v>
      </c>
      <c r="E104" s="257"/>
      <c r="F104" s="265" t="s">
        <v>525</v>
      </c>
      <c r="G104" s="257"/>
      <c r="H104" s="257"/>
      <c r="J104" s="257"/>
      <c r="L104" s="25"/>
      <c r="M104" s="108"/>
      <c r="T104" s="45"/>
      <c r="AT104" s="13" t="s">
        <v>116</v>
      </c>
      <c r="AU104" s="13" t="s">
        <v>66</v>
      </c>
    </row>
    <row r="105" spans="2:65" s="1" customFormat="1" ht="16.5" customHeight="1">
      <c r="B105" s="255"/>
      <c r="C105" s="266" t="s">
        <v>127</v>
      </c>
      <c r="D105" s="266" t="s">
        <v>124</v>
      </c>
      <c r="E105" s="267" t="s">
        <v>533</v>
      </c>
      <c r="F105" s="268" t="s">
        <v>534</v>
      </c>
      <c r="G105" s="269" t="s">
        <v>304</v>
      </c>
      <c r="H105" s="270">
        <v>5</v>
      </c>
      <c r="I105" s="110"/>
      <c r="J105" s="274">
        <f>ROUND(I105*H105,2)</f>
        <v>0</v>
      </c>
      <c r="K105" s="109" t="s">
        <v>502</v>
      </c>
      <c r="L105" s="111"/>
      <c r="M105" s="112" t="s">
        <v>3</v>
      </c>
      <c r="N105" s="113" t="s">
        <v>37</v>
      </c>
      <c r="O105" s="104">
        <v>0</v>
      </c>
      <c r="P105" s="104">
        <f>O105*H105</f>
        <v>0</v>
      </c>
      <c r="Q105" s="104">
        <v>1.4499999999999999E-3</v>
      </c>
      <c r="R105" s="104">
        <f>Q105*H105</f>
        <v>7.2499999999999995E-3</v>
      </c>
      <c r="S105" s="104">
        <v>0</v>
      </c>
      <c r="T105" s="105">
        <f>S105*H105</f>
        <v>0</v>
      </c>
      <c r="AR105" s="106" t="s">
        <v>127</v>
      </c>
      <c r="AT105" s="106" t="s">
        <v>124</v>
      </c>
      <c r="AU105" s="106" t="s">
        <v>66</v>
      </c>
      <c r="AY105" s="13" t="s">
        <v>112</v>
      </c>
      <c r="BE105" s="107">
        <f>IF(N105="základní",J105,0)</f>
        <v>0</v>
      </c>
      <c r="BF105" s="107">
        <f>IF(N105="snížená",J105,0)</f>
        <v>0</v>
      </c>
      <c r="BG105" s="107">
        <f>IF(N105="zákl. přenesená",J105,0)</f>
        <v>0</v>
      </c>
      <c r="BH105" s="107">
        <f>IF(N105="sníž. přenesená",J105,0)</f>
        <v>0</v>
      </c>
      <c r="BI105" s="107">
        <f>IF(N105="nulová",J105,0)</f>
        <v>0</v>
      </c>
      <c r="BJ105" s="13" t="s">
        <v>74</v>
      </c>
      <c r="BK105" s="107">
        <f>ROUND(I105*H105,2)</f>
        <v>0</v>
      </c>
      <c r="BL105" s="13" t="s">
        <v>111</v>
      </c>
      <c r="BM105" s="106" t="s">
        <v>535</v>
      </c>
    </row>
    <row r="106" spans="2:65" s="1" customFormat="1">
      <c r="B106" s="255"/>
      <c r="C106" s="257"/>
      <c r="D106" s="263" t="s">
        <v>114</v>
      </c>
      <c r="E106" s="257"/>
      <c r="F106" s="264" t="s">
        <v>534</v>
      </c>
      <c r="G106" s="257"/>
      <c r="H106" s="257"/>
      <c r="J106" s="257"/>
      <c r="L106" s="25"/>
      <c r="M106" s="108"/>
      <c r="T106" s="45"/>
      <c r="AT106" s="13" t="s">
        <v>114</v>
      </c>
      <c r="AU106" s="13" t="s">
        <v>66</v>
      </c>
    </row>
    <row r="107" spans="2:65" s="1" customFormat="1" ht="19.5">
      <c r="B107" s="255"/>
      <c r="C107" s="257"/>
      <c r="D107" s="263" t="s">
        <v>116</v>
      </c>
      <c r="E107" s="257"/>
      <c r="F107" s="265" t="s">
        <v>536</v>
      </c>
      <c r="G107" s="257"/>
      <c r="H107" s="257"/>
      <c r="J107" s="257"/>
      <c r="L107" s="25"/>
      <c r="M107" s="108"/>
      <c r="T107" s="45"/>
      <c r="AT107" s="13" t="s">
        <v>116</v>
      </c>
      <c r="AU107" s="13" t="s">
        <v>66</v>
      </c>
    </row>
    <row r="108" spans="2:65" s="1" customFormat="1" ht="16.5" customHeight="1">
      <c r="B108" s="255"/>
      <c r="C108" s="258" t="s">
        <v>153</v>
      </c>
      <c r="D108" s="258" t="s">
        <v>106</v>
      </c>
      <c r="E108" s="259" t="s">
        <v>537</v>
      </c>
      <c r="F108" s="260" t="s">
        <v>538</v>
      </c>
      <c r="G108" s="261" t="s">
        <v>304</v>
      </c>
      <c r="H108" s="262">
        <v>90</v>
      </c>
      <c r="I108" s="101"/>
      <c r="J108" s="273">
        <f>ROUND(I108*H108,2)</f>
        <v>0</v>
      </c>
      <c r="K108" s="100" t="s">
        <v>502</v>
      </c>
      <c r="L108" s="25"/>
      <c r="M108" s="102" t="s">
        <v>3</v>
      </c>
      <c r="N108" s="103" t="s">
        <v>37</v>
      </c>
      <c r="O108" s="104">
        <v>5.8999999999999997E-2</v>
      </c>
      <c r="P108" s="104">
        <f>O108*H108</f>
        <v>5.31</v>
      </c>
      <c r="Q108" s="104">
        <v>0.14000000000000001</v>
      </c>
      <c r="R108" s="104">
        <f>Q108*H108</f>
        <v>12.600000000000001</v>
      </c>
      <c r="S108" s="104">
        <v>0</v>
      </c>
      <c r="T108" s="105">
        <f>S108*H108</f>
        <v>0</v>
      </c>
      <c r="AR108" s="106" t="s">
        <v>111</v>
      </c>
      <c r="AT108" s="106" t="s">
        <v>106</v>
      </c>
      <c r="AU108" s="106" t="s">
        <v>66</v>
      </c>
      <c r="AY108" s="13" t="s">
        <v>112</v>
      </c>
      <c r="BE108" s="107">
        <f>IF(N108="základní",J108,0)</f>
        <v>0</v>
      </c>
      <c r="BF108" s="107">
        <f>IF(N108="snížená",J108,0)</f>
        <v>0</v>
      </c>
      <c r="BG108" s="107">
        <f>IF(N108="zákl. přenesená",J108,0)</f>
        <v>0</v>
      </c>
      <c r="BH108" s="107">
        <f>IF(N108="sníž. přenesená",J108,0)</f>
        <v>0</v>
      </c>
      <c r="BI108" s="107">
        <f>IF(N108="nulová",J108,0)</f>
        <v>0</v>
      </c>
      <c r="BJ108" s="13" t="s">
        <v>74</v>
      </c>
      <c r="BK108" s="107">
        <f>ROUND(I108*H108,2)</f>
        <v>0</v>
      </c>
      <c r="BL108" s="13" t="s">
        <v>111</v>
      </c>
      <c r="BM108" s="106" t="s">
        <v>539</v>
      </c>
    </row>
    <row r="109" spans="2:65" s="1" customFormat="1">
      <c r="B109" s="255"/>
      <c r="C109" s="257"/>
      <c r="D109" s="263" t="s">
        <v>114</v>
      </c>
      <c r="E109" s="257"/>
      <c r="F109" s="264" t="s">
        <v>540</v>
      </c>
      <c r="G109" s="257"/>
      <c r="H109" s="257"/>
      <c r="J109" s="257"/>
      <c r="L109" s="25"/>
      <c r="M109" s="108"/>
      <c r="T109" s="45"/>
      <c r="AT109" s="13" t="s">
        <v>114</v>
      </c>
      <c r="AU109" s="13" t="s">
        <v>66</v>
      </c>
    </row>
    <row r="110" spans="2:65" s="1" customFormat="1">
      <c r="B110" s="255"/>
      <c r="C110" s="257"/>
      <c r="D110" s="275"/>
      <c r="E110" s="257"/>
      <c r="F110" s="276"/>
      <c r="G110" s="257"/>
      <c r="H110" s="257"/>
      <c r="J110" s="257"/>
      <c r="L110" s="25"/>
      <c r="M110" s="108"/>
      <c r="T110" s="45"/>
      <c r="AT110" s="13" t="s">
        <v>505</v>
      </c>
      <c r="AU110" s="13" t="s">
        <v>66</v>
      </c>
    </row>
    <row r="111" spans="2:65" s="1" customFormat="1" ht="16.5" customHeight="1">
      <c r="B111" s="255"/>
      <c r="C111" s="258" t="s">
        <v>158</v>
      </c>
      <c r="D111" s="258" t="s">
        <v>106</v>
      </c>
      <c r="E111" s="259" t="s">
        <v>541</v>
      </c>
      <c r="F111" s="260" t="s">
        <v>542</v>
      </c>
      <c r="G111" s="261" t="s">
        <v>304</v>
      </c>
      <c r="H111" s="262">
        <v>90</v>
      </c>
      <c r="I111" s="101"/>
      <c r="J111" s="273">
        <f>ROUND(I111*H111,2)</f>
        <v>0</v>
      </c>
      <c r="K111" s="100" t="s">
        <v>502</v>
      </c>
      <c r="L111" s="25"/>
      <c r="M111" s="102" t="s">
        <v>3</v>
      </c>
      <c r="N111" s="103" t="s">
        <v>37</v>
      </c>
      <c r="O111" s="104">
        <v>2.7E-2</v>
      </c>
      <c r="P111" s="104">
        <f>O111*H111</f>
        <v>2.4300000000000002</v>
      </c>
      <c r="Q111" s="104">
        <v>1.2E-4</v>
      </c>
      <c r="R111" s="104">
        <f>Q111*H111</f>
        <v>1.0800000000000001E-2</v>
      </c>
      <c r="S111" s="104">
        <v>0</v>
      </c>
      <c r="T111" s="105">
        <f>S111*H111</f>
        <v>0</v>
      </c>
      <c r="AR111" s="106" t="s">
        <v>111</v>
      </c>
      <c r="AT111" s="106" t="s">
        <v>106</v>
      </c>
      <c r="AU111" s="106" t="s">
        <v>66</v>
      </c>
      <c r="AY111" s="13" t="s">
        <v>112</v>
      </c>
      <c r="BE111" s="107">
        <f>IF(N111="základní",J111,0)</f>
        <v>0</v>
      </c>
      <c r="BF111" s="107">
        <f>IF(N111="snížená",J111,0)</f>
        <v>0</v>
      </c>
      <c r="BG111" s="107">
        <f>IF(N111="zákl. přenesená",J111,0)</f>
        <v>0</v>
      </c>
      <c r="BH111" s="107">
        <f>IF(N111="sníž. přenesená",J111,0)</f>
        <v>0</v>
      </c>
      <c r="BI111" s="107">
        <f>IF(N111="nulová",J111,0)</f>
        <v>0</v>
      </c>
      <c r="BJ111" s="13" t="s">
        <v>74</v>
      </c>
      <c r="BK111" s="107">
        <f>ROUND(I111*H111,2)</f>
        <v>0</v>
      </c>
      <c r="BL111" s="13" t="s">
        <v>111</v>
      </c>
      <c r="BM111" s="106" t="s">
        <v>543</v>
      </c>
    </row>
    <row r="112" spans="2:65" s="1" customFormat="1">
      <c r="B112" s="255"/>
      <c r="C112" s="257"/>
      <c r="D112" s="263" t="s">
        <v>114</v>
      </c>
      <c r="E112" s="257"/>
      <c r="F112" s="264" t="s">
        <v>544</v>
      </c>
      <c r="G112" s="257"/>
      <c r="H112" s="257"/>
      <c r="J112" s="257"/>
      <c r="L112" s="25"/>
      <c r="M112" s="108"/>
      <c r="T112" s="45"/>
      <c r="AT112" s="13" t="s">
        <v>114</v>
      </c>
      <c r="AU112" s="13" t="s">
        <v>66</v>
      </c>
    </row>
    <row r="113" spans="2:65" s="1" customFormat="1">
      <c r="B113" s="255"/>
      <c r="C113" s="257"/>
      <c r="D113" s="275"/>
      <c r="E113" s="257"/>
      <c r="F113" s="276"/>
      <c r="G113" s="257"/>
      <c r="H113" s="257"/>
      <c r="J113" s="257"/>
      <c r="L113" s="25"/>
      <c r="M113" s="108"/>
      <c r="T113" s="45"/>
      <c r="AT113" s="13" t="s">
        <v>505</v>
      </c>
      <c r="AU113" s="13" t="s">
        <v>66</v>
      </c>
    </row>
    <row r="114" spans="2:65" s="1" customFormat="1" ht="24.2" customHeight="1">
      <c r="B114" s="255"/>
      <c r="C114" s="266" t="s">
        <v>162</v>
      </c>
      <c r="D114" s="266" t="s">
        <v>124</v>
      </c>
      <c r="E114" s="267" t="s">
        <v>545</v>
      </c>
      <c r="F114" s="268" t="s">
        <v>546</v>
      </c>
      <c r="G114" s="269" t="s">
        <v>304</v>
      </c>
      <c r="H114" s="270">
        <v>90</v>
      </c>
      <c r="I114" s="110"/>
      <c r="J114" s="274">
        <f>ROUND(I114*H114,2)</f>
        <v>0</v>
      </c>
      <c r="K114" s="109" t="s">
        <v>502</v>
      </c>
      <c r="L114" s="111"/>
      <c r="M114" s="112" t="s">
        <v>3</v>
      </c>
      <c r="N114" s="113" t="s">
        <v>37</v>
      </c>
      <c r="O114" s="104">
        <v>0</v>
      </c>
      <c r="P114" s="104">
        <f>O114*H114</f>
        <v>0</v>
      </c>
      <c r="Q114" s="104">
        <v>2.0000000000000002E-5</v>
      </c>
      <c r="R114" s="104">
        <f>Q114*H114</f>
        <v>1.8000000000000002E-3</v>
      </c>
      <c r="S114" s="104">
        <v>0</v>
      </c>
      <c r="T114" s="105">
        <f>S114*H114</f>
        <v>0</v>
      </c>
      <c r="AR114" s="106" t="s">
        <v>127</v>
      </c>
      <c r="AT114" s="106" t="s">
        <v>124</v>
      </c>
      <c r="AU114" s="106" t="s">
        <v>66</v>
      </c>
      <c r="AY114" s="13" t="s">
        <v>112</v>
      </c>
      <c r="BE114" s="107">
        <f>IF(N114="základní",J114,0)</f>
        <v>0</v>
      </c>
      <c r="BF114" s="107">
        <f>IF(N114="snížená",J114,0)</f>
        <v>0</v>
      </c>
      <c r="BG114" s="107">
        <f>IF(N114="zákl. přenesená",J114,0)</f>
        <v>0</v>
      </c>
      <c r="BH114" s="107">
        <f>IF(N114="sníž. přenesená",J114,0)</f>
        <v>0</v>
      </c>
      <c r="BI114" s="107">
        <f>IF(N114="nulová",J114,0)</f>
        <v>0</v>
      </c>
      <c r="BJ114" s="13" t="s">
        <v>74</v>
      </c>
      <c r="BK114" s="107">
        <f>ROUND(I114*H114,2)</f>
        <v>0</v>
      </c>
      <c r="BL114" s="13" t="s">
        <v>111</v>
      </c>
      <c r="BM114" s="106" t="s">
        <v>547</v>
      </c>
    </row>
    <row r="115" spans="2:65" s="1" customFormat="1">
      <c r="B115" s="255"/>
      <c r="C115" s="257"/>
      <c r="D115" s="263" t="s">
        <v>114</v>
      </c>
      <c r="E115" s="257"/>
      <c r="F115" s="264" t="s">
        <v>546</v>
      </c>
      <c r="G115" s="257"/>
      <c r="H115" s="257"/>
      <c r="J115" s="257"/>
      <c r="L115" s="25"/>
      <c r="M115" s="108"/>
      <c r="T115" s="45"/>
      <c r="AT115" s="13" t="s">
        <v>114</v>
      </c>
      <c r="AU115" s="13" t="s">
        <v>66</v>
      </c>
    </row>
    <row r="116" spans="2:65" s="1" customFormat="1" ht="16.5" customHeight="1">
      <c r="B116" s="255"/>
      <c r="C116" s="258" t="s">
        <v>168</v>
      </c>
      <c r="D116" s="258" t="s">
        <v>106</v>
      </c>
      <c r="E116" s="259" t="s">
        <v>548</v>
      </c>
      <c r="F116" s="260" t="s">
        <v>549</v>
      </c>
      <c r="G116" s="261" t="s">
        <v>304</v>
      </c>
      <c r="H116" s="262">
        <v>90</v>
      </c>
      <c r="I116" s="101"/>
      <c r="J116" s="273">
        <f>ROUND(I116*H116,2)</f>
        <v>0</v>
      </c>
      <c r="K116" s="100" t="s">
        <v>502</v>
      </c>
      <c r="L116" s="25"/>
      <c r="M116" s="102" t="s">
        <v>3</v>
      </c>
      <c r="N116" s="103" t="s">
        <v>37</v>
      </c>
      <c r="O116" s="104">
        <v>0.251</v>
      </c>
      <c r="P116" s="104">
        <f>O116*H116</f>
        <v>22.59</v>
      </c>
      <c r="Q116" s="104">
        <v>0</v>
      </c>
      <c r="R116" s="104">
        <f>Q116*H116</f>
        <v>0</v>
      </c>
      <c r="S116" s="104">
        <v>0</v>
      </c>
      <c r="T116" s="105">
        <f>S116*H116</f>
        <v>0</v>
      </c>
      <c r="AR116" s="106" t="s">
        <v>111</v>
      </c>
      <c r="AT116" s="106" t="s">
        <v>106</v>
      </c>
      <c r="AU116" s="106" t="s">
        <v>66</v>
      </c>
      <c r="AY116" s="13" t="s">
        <v>112</v>
      </c>
      <c r="BE116" s="107">
        <f>IF(N116="základní",J116,0)</f>
        <v>0</v>
      </c>
      <c r="BF116" s="107">
        <f>IF(N116="snížená",J116,0)</f>
        <v>0</v>
      </c>
      <c r="BG116" s="107">
        <f>IF(N116="zákl. přenesená",J116,0)</f>
        <v>0</v>
      </c>
      <c r="BH116" s="107">
        <f>IF(N116="sníž. přenesená",J116,0)</f>
        <v>0</v>
      </c>
      <c r="BI116" s="107">
        <f>IF(N116="nulová",J116,0)</f>
        <v>0</v>
      </c>
      <c r="BJ116" s="13" t="s">
        <v>74</v>
      </c>
      <c r="BK116" s="107">
        <f>ROUND(I116*H116,2)</f>
        <v>0</v>
      </c>
      <c r="BL116" s="13" t="s">
        <v>111</v>
      </c>
      <c r="BM116" s="106" t="s">
        <v>550</v>
      </c>
    </row>
    <row r="117" spans="2:65" s="1" customFormat="1" ht="19.5">
      <c r="B117" s="255"/>
      <c r="C117" s="257"/>
      <c r="D117" s="263" t="s">
        <v>114</v>
      </c>
      <c r="E117" s="257"/>
      <c r="F117" s="264" t="s">
        <v>551</v>
      </c>
      <c r="G117" s="257"/>
      <c r="H117" s="257"/>
      <c r="J117" s="257"/>
      <c r="L117" s="25"/>
      <c r="M117" s="108"/>
      <c r="T117" s="45"/>
      <c r="AT117" s="13" t="s">
        <v>114</v>
      </c>
      <c r="AU117" s="13" t="s">
        <v>66</v>
      </c>
    </row>
    <row r="118" spans="2:65" s="1" customFormat="1">
      <c r="B118" s="255"/>
      <c r="C118" s="257"/>
      <c r="D118" s="275"/>
      <c r="E118" s="257"/>
      <c r="F118" s="276"/>
      <c r="G118" s="257"/>
      <c r="H118" s="257"/>
      <c r="J118" s="257"/>
      <c r="L118" s="25"/>
      <c r="M118" s="108"/>
      <c r="T118" s="45"/>
      <c r="AT118" s="13" t="s">
        <v>505</v>
      </c>
      <c r="AU118" s="13" t="s">
        <v>66</v>
      </c>
    </row>
    <row r="119" spans="2:65" s="1" customFormat="1" ht="16.5" customHeight="1">
      <c r="B119" s="255"/>
      <c r="C119" s="258" t="s">
        <v>173</v>
      </c>
      <c r="D119" s="258" t="s">
        <v>106</v>
      </c>
      <c r="E119" s="259" t="s">
        <v>552</v>
      </c>
      <c r="F119" s="260" t="s">
        <v>553</v>
      </c>
      <c r="G119" s="261" t="s">
        <v>522</v>
      </c>
      <c r="H119" s="262">
        <v>10</v>
      </c>
      <c r="I119" s="101"/>
      <c r="J119" s="273">
        <f>ROUND(I119*H119,2)</f>
        <v>0</v>
      </c>
      <c r="K119" s="100" t="s">
        <v>502</v>
      </c>
      <c r="L119" s="25"/>
      <c r="M119" s="102" t="s">
        <v>3</v>
      </c>
      <c r="N119" s="103" t="s">
        <v>37</v>
      </c>
      <c r="O119" s="104">
        <v>0.32800000000000001</v>
      </c>
      <c r="P119" s="104">
        <f>O119*H119</f>
        <v>3.2800000000000002</v>
      </c>
      <c r="Q119" s="104">
        <v>0</v>
      </c>
      <c r="R119" s="104">
        <f>Q119*H119</f>
        <v>0</v>
      </c>
      <c r="S119" s="104">
        <v>0</v>
      </c>
      <c r="T119" s="105">
        <f>S119*H119</f>
        <v>0</v>
      </c>
      <c r="AR119" s="106" t="s">
        <v>111</v>
      </c>
      <c r="AT119" s="106" t="s">
        <v>106</v>
      </c>
      <c r="AU119" s="106" t="s">
        <v>66</v>
      </c>
      <c r="AY119" s="13" t="s">
        <v>112</v>
      </c>
      <c r="BE119" s="107">
        <f>IF(N119="základní",J119,0)</f>
        <v>0</v>
      </c>
      <c r="BF119" s="107">
        <f>IF(N119="snížená",J119,0)</f>
        <v>0</v>
      </c>
      <c r="BG119" s="107">
        <f>IF(N119="zákl. přenesená",J119,0)</f>
        <v>0</v>
      </c>
      <c r="BH119" s="107">
        <f>IF(N119="sníž. přenesená",J119,0)</f>
        <v>0</v>
      </c>
      <c r="BI119" s="107">
        <f>IF(N119="nulová",J119,0)</f>
        <v>0</v>
      </c>
      <c r="BJ119" s="13" t="s">
        <v>74</v>
      </c>
      <c r="BK119" s="107">
        <f>ROUND(I119*H119,2)</f>
        <v>0</v>
      </c>
      <c r="BL119" s="13" t="s">
        <v>111</v>
      </c>
      <c r="BM119" s="106" t="s">
        <v>554</v>
      </c>
    </row>
    <row r="120" spans="2:65" s="1" customFormat="1" ht="19.5">
      <c r="B120" s="255"/>
      <c r="C120" s="257"/>
      <c r="D120" s="263" t="s">
        <v>114</v>
      </c>
      <c r="E120" s="257"/>
      <c r="F120" s="264" t="s">
        <v>555</v>
      </c>
      <c r="G120" s="257"/>
      <c r="H120" s="257"/>
      <c r="J120" s="257"/>
      <c r="L120" s="25"/>
      <c r="M120" s="108"/>
      <c r="T120" s="45"/>
      <c r="AT120" s="13" t="s">
        <v>114</v>
      </c>
      <c r="AU120" s="13" t="s">
        <v>66</v>
      </c>
    </row>
    <row r="121" spans="2:65" s="1" customFormat="1">
      <c r="B121" s="255"/>
      <c r="C121" s="257"/>
      <c r="D121" s="275"/>
      <c r="E121" s="257"/>
      <c r="F121" s="276"/>
      <c r="G121" s="257"/>
      <c r="H121" s="257"/>
      <c r="J121" s="257"/>
      <c r="L121" s="25"/>
      <c r="M121" s="108"/>
      <c r="T121" s="45"/>
      <c r="AT121" s="13" t="s">
        <v>505</v>
      </c>
      <c r="AU121" s="13" t="s">
        <v>66</v>
      </c>
    </row>
    <row r="122" spans="2:65" s="1" customFormat="1" ht="16.5" customHeight="1">
      <c r="B122" s="255"/>
      <c r="C122" s="258" t="s">
        <v>178</v>
      </c>
      <c r="D122" s="258" t="s">
        <v>106</v>
      </c>
      <c r="E122" s="259" t="s">
        <v>556</v>
      </c>
      <c r="F122" s="260" t="s">
        <v>557</v>
      </c>
      <c r="G122" s="261" t="s">
        <v>558</v>
      </c>
      <c r="H122" s="262">
        <v>7</v>
      </c>
      <c r="I122" s="101"/>
      <c r="J122" s="273">
        <f>ROUND(I122*H122,2)</f>
        <v>0</v>
      </c>
      <c r="K122" s="100" t="s">
        <v>502</v>
      </c>
      <c r="L122" s="25"/>
      <c r="M122" s="102" t="s">
        <v>3</v>
      </c>
      <c r="N122" s="103" t="s">
        <v>37</v>
      </c>
      <c r="O122" s="104">
        <v>0.77200000000000002</v>
      </c>
      <c r="P122" s="104">
        <f>O122*H122</f>
        <v>5.4039999999999999</v>
      </c>
      <c r="Q122" s="104">
        <v>0</v>
      </c>
      <c r="R122" s="104">
        <f>Q122*H122</f>
        <v>0</v>
      </c>
      <c r="S122" s="104">
        <v>0</v>
      </c>
      <c r="T122" s="105">
        <f>S122*H122</f>
        <v>0</v>
      </c>
      <c r="AR122" s="106" t="s">
        <v>111</v>
      </c>
      <c r="AT122" s="106" t="s">
        <v>106</v>
      </c>
      <c r="AU122" s="106" t="s">
        <v>66</v>
      </c>
      <c r="AY122" s="13" t="s">
        <v>112</v>
      </c>
      <c r="BE122" s="107">
        <f>IF(N122="základní",J122,0)</f>
        <v>0</v>
      </c>
      <c r="BF122" s="107">
        <f>IF(N122="snížená",J122,0)</f>
        <v>0</v>
      </c>
      <c r="BG122" s="107">
        <f>IF(N122="zákl. přenesená",J122,0)</f>
        <v>0</v>
      </c>
      <c r="BH122" s="107">
        <f>IF(N122="sníž. přenesená",J122,0)</f>
        <v>0</v>
      </c>
      <c r="BI122" s="107">
        <f>IF(N122="nulová",J122,0)</f>
        <v>0</v>
      </c>
      <c r="BJ122" s="13" t="s">
        <v>74</v>
      </c>
      <c r="BK122" s="107">
        <f>ROUND(I122*H122,2)</f>
        <v>0</v>
      </c>
      <c r="BL122" s="13" t="s">
        <v>111</v>
      </c>
      <c r="BM122" s="106" t="s">
        <v>559</v>
      </c>
    </row>
    <row r="123" spans="2:65" s="1" customFormat="1">
      <c r="B123" s="255"/>
      <c r="C123" s="257"/>
      <c r="D123" s="263" t="s">
        <v>114</v>
      </c>
      <c r="E123" s="257"/>
      <c r="F123" s="264" t="s">
        <v>560</v>
      </c>
      <c r="G123" s="257"/>
      <c r="H123" s="257"/>
      <c r="J123" s="257"/>
      <c r="L123" s="25"/>
      <c r="M123" s="108"/>
      <c r="T123" s="45"/>
      <c r="AT123" s="13" t="s">
        <v>114</v>
      </c>
      <c r="AU123" s="13" t="s">
        <v>66</v>
      </c>
    </row>
    <row r="124" spans="2:65" s="1" customFormat="1">
      <c r="B124" s="255"/>
      <c r="C124" s="257"/>
      <c r="D124" s="275"/>
      <c r="E124" s="257"/>
      <c r="F124" s="276"/>
      <c r="G124" s="257"/>
      <c r="H124" s="257"/>
      <c r="J124" s="257"/>
      <c r="L124" s="25"/>
      <c r="M124" s="108"/>
      <c r="T124" s="45"/>
      <c r="AT124" s="13" t="s">
        <v>505</v>
      </c>
      <c r="AU124" s="13" t="s">
        <v>66</v>
      </c>
    </row>
    <row r="125" spans="2:65" s="1" customFormat="1" ht="16.5" customHeight="1">
      <c r="B125" s="255"/>
      <c r="C125" s="258" t="s">
        <v>9</v>
      </c>
      <c r="D125" s="258" t="s">
        <v>106</v>
      </c>
      <c r="E125" s="259" t="s">
        <v>561</v>
      </c>
      <c r="F125" s="260" t="s">
        <v>562</v>
      </c>
      <c r="G125" s="261" t="s">
        <v>509</v>
      </c>
      <c r="H125" s="262">
        <v>3</v>
      </c>
      <c r="I125" s="101"/>
      <c r="J125" s="273">
        <f>ROUND(I125*H125,2)</f>
        <v>0</v>
      </c>
      <c r="K125" s="100" t="s">
        <v>502</v>
      </c>
      <c r="L125" s="25"/>
      <c r="M125" s="102" t="s">
        <v>3</v>
      </c>
      <c r="N125" s="103" t="s">
        <v>37</v>
      </c>
      <c r="O125" s="104">
        <v>0.31</v>
      </c>
      <c r="P125" s="104">
        <f>O125*H125</f>
        <v>0.92999999999999994</v>
      </c>
      <c r="Q125" s="104">
        <v>0</v>
      </c>
      <c r="R125" s="104">
        <f>Q125*H125</f>
        <v>0</v>
      </c>
      <c r="S125" s="104">
        <v>0</v>
      </c>
      <c r="T125" s="105">
        <f>S125*H125</f>
        <v>0</v>
      </c>
      <c r="AR125" s="106" t="s">
        <v>111</v>
      </c>
      <c r="AT125" s="106" t="s">
        <v>106</v>
      </c>
      <c r="AU125" s="106" t="s">
        <v>66</v>
      </c>
      <c r="AY125" s="13" t="s">
        <v>112</v>
      </c>
      <c r="BE125" s="107">
        <f>IF(N125="základní",J125,0)</f>
        <v>0</v>
      </c>
      <c r="BF125" s="107">
        <f>IF(N125="snížená",J125,0)</f>
        <v>0</v>
      </c>
      <c r="BG125" s="107">
        <f>IF(N125="zákl. přenesená",J125,0)</f>
        <v>0</v>
      </c>
      <c r="BH125" s="107">
        <f>IF(N125="sníž. přenesená",J125,0)</f>
        <v>0</v>
      </c>
      <c r="BI125" s="107">
        <f>IF(N125="nulová",J125,0)</f>
        <v>0</v>
      </c>
      <c r="BJ125" s="13" t="s">
        <v>74</v>
      </c>
      <c r="BK125" s="107">
        <f>ROUND(I125*H125,2)</f>
        <v>0</v>
      </c>
      <c r="BL125" s="13" t="s">
        <v>111</v>
      </c>
      <c r="BM125" s="106" t="s">
        <v>563</v>
      </c>
    </row>
    <row r="126" spans="2:65" s="1" customFormat="1" ht="19.5">
      <c r="B126" s="255"/>
      <c r="C126" s="257"/>
      <c r="D126" s="263" t="s">
        <v>114</v>
      </c>
      <c r="E126" s="257"/>
      <c r="F126" s="264" t="s">
        <v>564</v>
      </c>
      <c r="G126" s="257"/>
      <c r="H126" s="257"/>
      <c r="J126" s="257"/>
      <c r="L126" s="25"/>
      <c r="M126" s="108"/>
      <c r="T126" s="45"/>
      <c r="AT126" s="13" t="s">
        <v>114</v>
      </c>
      <c r="AU126" s="13" t="s">
        <v>66</v>
      </c>
    </row>
    <row r="127" spans="2:65" s="1" customFormat="1">
      <c r="B127" s="255"/>
      <c r="C127" s="257"/>
      <c r="D127" s="275"/>
      <c r="E127" s="257"/>
      <c r="F127" s="276"/>
      <c r="G127" s="257"/>
      <c r="H127" s="257"/>
      <c r="J127" s="257"/>
      <c r="L127" s="25"/>
      <c r="M127" s="108"/>
      <c r="T127" s="45"/>
      <c r="AT127" s="13" t="s">
        <v>505</v>
      </c>
      <c r="AU127" s="13" t="s">
        <v>66</v>
      </c>
    </row>
    <row r="128" spans="2:65" s="1" customFormat="1" ht="21.75" customHeight="1">
      <c r="B128" s="255"/>
      <c r="C128" s="258" t="s">
        <v>187</v>
      </c>
      <c r="D128" s="258" t="s">
        <v>106</v>
      </c>
      <c r="E128" s="259" t="s">
        <v>565</v>
      </c>
      <c r="F128" s="260" t="s">
        <v>566</v>
      </c>
      <c r="G128" s="261" t="s">
        <v>509</v>
      </c>
      <c r="H128" s="262">
        <v>3</v>
      </c>
      <c r="I128" s="101"/>
      <c r="J128" s="273">
        <f>ROUND(I128*H128,2)</f>
        <v>0</v>
      </c>
      <c r="K128" s="100" t="s">
        <v>502</v>
      </c>
      <c r="L128" s="25"/>
      <c r="M128" s="102" t="s">
        <v>3</v>
      </c>
      <c r="N128" s="103" t="s">
        <v>37</v>
      </c>
      <c r="O128" s="104">
        <v>1.3360000000000001</v>
      </c>
      <c r="P128" s="104">
        <f>O128*H128</f>
        <v>4.008</v>
      </c>
      <c r="Q128" s="104">
        <v>0.16700000000000001</v>
      </c>
      <c r="R128" s="104">
        <f>Q128*H128</f>
        <v>0.501</v>
      </c>
      <c r="S128" s="104">
        <v>0</v>
      </c>
      <c r="T128" s="105">
        <f>S128*H128</f>
        <v>0</v>
      </c>
      <c r="AR128" s="106" t="s">
        <v>111</v>
      </c>
      <c r="AT128" s="106" t="s">
        <v>106</v>
      </c>
      <c r="AU128" s="106" t="s">
        <v>66</v>
      </c>
      <c r="AY128" s="13" t="s">
        <v>112</v>
      </c>
      <c r="BE128" s="107">
        <f>IF(N128="základní",J128,0)</f>
        <v>0</v>
      </c>
      <c r="BF128" s="107">
        <f>IF(N128="snížená",J128,0)</f>
        <v>0</v>
      </c>
      <c r="BG128" s="107">
        <f>IF(N128="zákl. přenesená",J128,0)</f>
        <v>0</v>
      </c>
      <c r="BH128" s="107">
        <f>IF(N128="sníž. přenesená",J128,0)</f>
        <v>0</v>
      </c>
      <c r="BI128" s="107">
        <f>IF(N128="nulová",J128,0)</f>
        <v>0</v>
      </c>
      <c r="BJ128" s="13" t="s">
        <v>74</v>
      </c>
      <c r="BK128" s="107">
        <f>ROUND(I128*H128,2)</f>
        <v>0</v>
      </c>
      <c r="BL128" s="13" t="s">
        <v>111</v>
      </c>
      <c r="BM128" s="106" t="s">
        <v>567</v>
      </c>
    </row>
    <row r="129" spans="2:65" s="1" customFormat="1" ht="19.5">
      <c r="B129" s="255"/>
      <c r="C129" s="257"/>
      <c r="D129" s="263" t="s">
        <v>114</v>
      </c>
      <c r="E129" s="257"/>
      <c r="F129" s="264" t="s">
        <v>568</v>
      </c>
      <c r="G129" s="257"/>
      <c r="H129" s="257"/>
      <c r="J129" s="257"/>
      <c r="L129" s="25"/>
      <c r="M129" s="108"/>
      <c r="T129" s="45"/>
      <c r="AT129" s="13" t="s">
        <v>114</v>
      </c>
      <c r="AU129" s="13" t="s">
        <v>66</v>
      </c>
    </row>
    <row r="130" spans="2:65" s="1" customFormat="1">
      <c r="B130" s="255"/>
      <c r="C130" s="257"/>
      <c r="D130" s="275"/>
      <c r="E130" s="257"/>
      <c r="F130" s="276"/>
      <c r="G130" s="257"/>
      <c r="H130" s="257"/>
      <c r="J130" s="257"/>
      <c r="L130" s="25"/>
      <c r="M130" s="108"/>
      <c r="T130" s="45"/>
      <c r="AT130" s="13" t="s">
        <v>505</v>
      </c>
      <c r="AU130" s="13" t="s">
        <v>66</v>
      </c>
    </row>
    <row r="131" spans="2:65" s="1" customFormat="1" ht="16.5" customHeight="1">
      <c r="B131" s="255"/>
      <c r="C131" s="258" t="s">
        <v>192</v>
      </c>
      <c r="D131" s="258" t="s">
        <v>106</v>
      </c>
      <c r="E131" s="259" t="s">
        <v>569</v>
      </c>
      <c r="F131" s="260" t="s">
        <v>570</v>
      </c>
      <c r="G131" s="261" t="s">
        <v>509</v>
      </c>
      <c r="H131" s="262">
        <v>3</v>
      </c>
      <c r="I131" s="101"/>
      <c r="J131" s="273">
        <f>ROUND(I131*H131,2)</f>
        <v>0</v>
      </c>
      <c r="K131" s="100" t="s">
        <v>502</v>
      </c>
      <c r="L131" s="25"/>
      <c r="M131" s="102" t="s">
        <v>3</v>
      </c>
      <c r="N131" s="103" t="s">
        <v>37</v>
      </c>
      <c r="O131" s="104">
        <v>0.17100000000000001</v>
      </c>
      <c r="P131" s="104">
        <f>O131*H131</f>
        <v>0.51300000000000001</v>
      </c>
      <c r="Q131" s="104">
        <v>0</v>
      </c>
      <c r="R131" s="104">
        <f>Q131*H131</f>
        <v>0</v>
      </c>
      <c r="S131" s="104">
        <v>0.29499999999999998</v>
      </c>
      <c r="T131" s="105">
        <f>S131*H131</f>
        <v>0.88500000000000001</v>
      </c>
      <c r="AR131" s="106" t="s">
        <v>111</v>
      </c>
      <c r="AT131" s="106" t="s">
        <v>106</v>
      </c>
      <c r="AU131" s="106" t="s">
        <v>66</v>
      </c>
      <c r="AY131" s="13" t="s">
        <v>112</v>
      </c>
      <c r="BE131" s="107">
        <f>IF(N131="základní",J131,0)</f>
        <v>0</v>
      </c>
      <c r="BF131" s="107">
        <f>IF(N131="snížená",J131,0)</f>
        <v>0</v>
      </c>
      <c r="BG131" s="107">
        <f>IF(N131="zákl. přenesená",J131,0)</f>
        <v>0</v>
      </c>
      <c r="BH131" s="107">
        <f>IF(N131="sníž. přenesená",J131,0)</f>
        <v>0</v>
      </c>
      <c r="BI131" s="107">
        <f>IF(N131="nulová",J131,0)</f>
        <v>0</v>
      </c>
      <c r="BJ131" s="13" t="s">
        <v>74</v>
      </c>
      <c r="BK131" s="107">
        <f>ROUND(I131*H131,2)</f>
        <v>0</v>
      </c>
      <c r="BL131" s="13" t="s">
        <v>111</v>
      </c>
      <c r="BM131" s="106" t="s">
        <v>571</v>
      </c>
    </row>
    <row r="132" spans="2:65" s="1" customFormat="1" ht="19.5">
      <c r="B132" s="255"/>
      <c r="C132" s="257"/>
      <c r="D132" s="263" t="s">
        <v>114</v>
      </c>
      <c r="E132" s="257"/>
      <c r="F132" s="264" t="s">
        <v>572</v>
      </c>
      <c r="G132" s="257"/>
      <c r="H132" s="257"/>
      <c r="J132" s="257"/>
      <c r="L132" s="25"/>
      <c r="M132" s="108"/>
      <c r="T132" s="45"/>
      <c r="AT132" s="13" t="s">
        <v>114</v>
      </c>
      <c r="AU132" s="13" t="s">
        <v>66</v>
      </c>
    </row>
    <row r="133" spans="2:65" s="1" customFormat="1">
      <c r="B133" s="255"/>
      <c r="C133" s="257"/>
      <c r="D133" s="275"/>
      <c r="E133" s="257"/>
      <c r="F133" s="276"/>
      <c r="G133" s="257"/>
      <c r="H133" s="257"/>
      <c r="J133" s="257"/>
      <c r="L133" s="25"/>
      <c r="M133" s="108"/>
      <c r="T133" s="45"/>
      <c r="AT133" s="13" t="s">
        <v>505</v>
      </c>
      <c r="AU133" s="13" t="s">
        <v>66</v>
      </c>
    </row>
    <row r="134" spans="2:65" s="1" customFormat="1" ht="16.5" customHeight="1">
      <c r="B134" s="255"/>
      <c r="C134" s="258" t="s">
        <v>196</v>
      </c>
      <c r="D134" s="258" t="s">
        <v>106</v>
      </c>
      <c r="E134" s="259" t="s">
        <v>573</v>
      </c>
      <c r="F134" s="260" t="s">
        <v>574</v>
      </c>
      <c r="G134" s="261" t="s">
        <v>522</v>
      </c>
      <c r="H134" s="262">
        <v>3</v>
      </c>
      <c r="I134" s="101"/>
      <c r="J134" s="273">
        <f>ROUND(I134*H134,2)</f>
        <v>0</v>
      </c>
      <c r="K134" s="100" t="s">
        <v>502</v>
      </c>
      <c r="L134" s="25"/>
      <c r="M134" s="102" t="s">
        <v>3</v>
      </c>
      <c r="N134" s="103" t="s">
        <v>37</v>
      </c>
      <c r="O134" s="104">
        <v>6.4359999999999999</v>
      </c>
      <c r="P134" s="104">
        <f>O134*H134</f>
        <v>19.308</v>
      </c>
      <c r="Q134" s="104">
        <v>0</v>
      </c>
      <c r="R134" s="104">
        <f>Q134*H134</f>
        <v>0</v>
      </c>
      <c r="S134" s="104">
        <v>2</v>
      </c>
      <c r="T134" s="105">
        <f>S134*H134</f>
        <v>6</v>
      </c>
      <c r="AR134" s="106" t="s">
        <v>111</v>
      </c>
      <c r="AT134" s="106" t="s">
        <v>106</v>
      </c>
      <c r="AU134" s="106" t="s">
        <v>66</v>
      </c>
      <c r="AY134" s="13" t="s">
        <v>112</v>
      </c>
      <c r="BE134" s="107">
        <f>IF(N134="základní",J134,0)</f>
        <v>0</v>
      </c>
      <c r="BF134" s="107">
        <f>IF(N134="snížená",J134,0)</f>
        <v>0</v>
      </c>
      <c r="BG134" s="107">
        <f>IF(N134="zákl. přenesená",J134,0)</f>
        <v>0</v>
      </c>
      <c r="BH134" s="107">
        <f>IF(N134="sníž. přenesená",J134,0)</f>
        <v>0</v>
      </c>
      <c r="BI134" s="107">
        <f>IF(N134="nulová",J134,0)</f>
        <v>0</v>
      </c>
      <c r="BJ134" s="13" t="s">
        <v>74</v>
      </c>
      <c r="BK134" s="107">
        <f>ROUND(I134*H134,2)</f>
        <v>0</v>
      </c>
      <c r="BL134" s="13" t="s">
        <v>111</v>
      </c>
      <c r="BM134" s="106" t="s">
        <v>575</v>
      </c>
    </row>
    <row r="135" spans="2:65" s="1" customFormat="1">
      <c r="B135" s="255"/>
      <c r="C135" s="257"/>
      <c r="D135" s="263" t="s">
        <v>114</v>
      </c>
      <c r="E135" s="257"/>
      <c r="F135" s="264" t="s">
        <v>576</v>
      </c>
      <c r="G135" s="257"/>
      <c r="H135" s="257"/>
      <c r="J135" s="257"/>
      <c r="L135" s="25"/>
      <c r="M135" s="108"/>
      <c r="T135" s="45"/>
      <c r="AT135" s="13" t="s">
        <v>114</v>
      </c>
      <c r="AU135" s="13" t="s">
        <v>66</v>
      </c>
    </row>
    <row r="136" spans="2:65" s="1" customFormat="1">
      <c r="B136" s="255"/>
      <c r="C136" s="257"/>
      <c r="D136" s="275"/>
      <c r="E136" s="257"/>
      <c r="F136" s="276"/>
      <c r="G136" s="257"/>
      <c r="H136" s="257"/>
      <c r="J136" s="257"/>
      <c r="L136" s="25"/>
      <c r="M136" s="108"/>
      <c r="T136" s="45"/>
      <c r="AT136" s="13" t="s">
        <v>505</v>
      </c>
      <c r="AU136" s="13" t="s">
        <v>66</v>
      </c>
    </row>
    <row r="137" spans="2:65" s="1" customFormat="1" ht="19.5">
      <c r="B137" s="255"/>
      <c r="C137" s="257"/>
      <c r="D137" s="263" t="s">
        <v>116</v>
      </c>
      <c r="E137" s="257"/>
      <c r="F137" s="265" t="s">
        <v>577</v>
      </c>
      <c r="G137" s="257"/>
      <c r="H137" s="257"/>
      <c r="J137" s="257"/>
      <c r="L137" s="25"/>
      <c r="M137" s="108"/>
      <c r="T137" s="45"/>
      <c r="AT137" s="13" t="s">
        <v>116</v>
      </c>
      <c r="AU137" s="13" t="s">
        <v>66</v>
      </c>
    </row>
    <row r="138" spans="2:65" s="1" customFormat="1" ht="16.5" customHeight="1">
      <c r="B138" s="255"/>
      <c r="C138" s="258" t="s">
        <v>201</v>
      </c>
      <c r="D138" s="258" t="s">
        <v>106</v>
      </c>
      <c r="E138" s="259" t="s">
        <v>578</v>
      </c>
      <c r="F138" s="260" t="s">
        <v>579</v>
      </c>
      <c r="G138" s="261" t="s">
        <v>522</v>
      </c>
      <c r="H138" s="262">
        <v>1</v>
      </c>
      <c r="I138" s="101"/>
      <c r="J138" s="273">
        <f>ROUND(I138*H138,2)</f>
        <v>0</v>
      </c>
      <c r="K138" s="100" t="s">
        <v>502</v>
      </c>
      <c r="L138" s="25"/>
      <c r="M138" s="102" t="s">
        <v>3</v>
      </c>
      <c r="N138" s="103" t="s">
        <v>37</v>
      </c>
      <c r="O138" s="104">
        <v>2.5230000000000001</v>
      </c>
      <c r="P138" s="104">
        <f>O138*H138</f>
        <v>2.5230000000000001</v>
      </c>
      <c r="Q138" s="104">
        <v>0</v>
      </c>
      <c r="R138" s="104">
        <f>Q138*H138</f>
        <v>0</v>
      </c>
      <c r="S138" s="104">
        <v>1.8049999999999999</v>
      </c>
      <c r="T138" s="105">
        <f>S138*H138</f>
        <v>1.8049999999999999</v>
      </c>
      <c r="AR138" s="106" t="s">
        <v>111</v>
      </c>
      <c r="AT138" s="106" t="s">
        <v>106</v>
      </c>
      <c r="AU138" s="106" t="s">
        <v>66</v>
      </c>
      <c r="AY138" s="13" t="s">
        <v>112</v>
      </c>
      <c r="BE138" s="107">
        <f>IF(N138="základní",J138,0)</f>
        <v>0</v>
      </c>
      <c r="BF138" s="107">
        <f>IF(N138="snížená",J138,0)</f>
        <v>0</v>
      </c>
      <c r="BG138" s="107">
        <f>IF(N138="zákl. přenesená",J138,0)</f>
        <v>0</v>
      </c>
      <c r="BH138" s="107">
        <f>IF(N138="sníž. přenesená",J138,0)</f>
        <v>0</v>
      </c>
      <c r="BI138" s="107">
        <f>IF(N138="nulová",J138,0)</f>
        <v>0</v>
      </c>
      <c r="BJ138" s="13" t="s">
        <v>74</v>
      </c>
      <c r="BK138" s="107">
        <f>ROUND(I138*H138,2)</f>
        <v>0</v>
      </c>
      <c r="BL138" s="13" t="s">
        <v>111</v>
      </c>
      <c r="BM138" s="106" t="s">
        <v>580</v>
      </c>
    </row>
    <row r="139" spans="2:65" s="1" customFormat="1" ht="19.5">
      <c r="B139" s="255"/>
      <c r="C139" s="257"/>
      <c r="D139" s="263" t="s">
        <v>114</v>
      </c>
      <c r="E139" s="257"/>
      <c r="F139" s="264" t="s">
        <v>581</v>
      </c>
      <c r="G139" s="257"/>
      <c r="H139" s="257"/>
      <c r="J139" s="257"/>
      <c r="L139" s="25"/>
      <c r="M139" s="108"/>
      <c r="T139" s="45"/>
      <c r="AT139" s="13" t="s">
        <v>114</v>
      </c>
      <c r="AU139" s="13" t="s">
        <v>66</v>
      </c>
    </row>
    <row r="140" spans="2:65" s="1" customFormat="1">
      <c r="B140" s="255"/>
      <c r="C140" s="257"/>
      <c r="D140" s="275"/>
      <c r="E140" s="257"/>
      <c r="F140" s="276"/>
      <c r="G140" s="257"/>
      <c r="H140" s="257"/>
      <c r="J140" s="257"/>
      <c r="L140" s="25"/>
      <c r="M140" s="108"/>
      <c r="T140" s="45"/>
      <c r="AT140" s="13" t="s">
        <v>505</v>
      </c>
      <c r="AU140" s="13" t="s">
        <v>66</v>
      </c>
    </row>
    <row r="141" spans="2:65" s="1" customFormat="1" ht="19.5">
      <c r="B141" s="255"/>
      <c r="C141" s="257"/>
      <c r="D141" s="263" t="s">
        <v>116</v>
      </c>
      <c r="E141" s="257"/>
      <c r="F141" s="265" t="s">
        <v>577</v>
      </c>
      <c r="G141" s="257"/>
      <c r="H141" s="257"/>
      <c r="J141" s="257"/>
      <c r="L141" s="25"/>
      <c r="M141" s="108"/>
      <c r="T141" s="45"/>
      <c r="AT141" s="13" t="s">
        <v>116</v>
      </c>
      <c r="AU141" s="13" t="s">
        <v>66</v>
      </c>
    </row>
    <row r="142" spans="2:65" s="1" customFormat="1" ht="21.75" customHeight="1">
      <c r="B142" s="255"/>
      <c r="C142" s="258" t="s">
        <v>205</v>
      </c>
      <c r="D142" s="258" t="s">
        <v>106</v>
      </c>
      <c r="E142" s="259" t="s">
        <v>582</v>
      </c>
      <c r="F142" s="260" t="s">
        <v>583</v>
      </c>
      <c r="G142" s="261" t="s">
        <v>558</v>
      </c>
      <c r="H142" s="262">
        <v>7</v>
      </c>
      <c r="I142" s="101"/>
      <c r="J142" s="273">
        <f>ROUND(I142*H142,2)</f>
        <v>0</v>
      </c>
      <c r="K142" s="100" t="s">
        <v>502</v>
      </c>
      <c r="L142" s="25"/>
      <c r="M142" s="102" t="s">
        <v>3</v>
      </c>
      <c r="N142" s="103" t="s">
        <v>37</v>
      </c>
      <c r="O142" s="104">
        <v>0</v>
      </c>
      <c r="P142" s="104">
        <f>O142*H142</f>
        <v>0</v>
      </c>
      <c r="Q142" s="104">
        <v>0</v>
      </c>
      <c r="R142" s="104">
        <f>Q142*H142</f>
        <v>0</v>
      </c>
      <c r="S142" s="104">
        <v>0</v>
      </c>
      <c r="T142" s="105">
        <f>S142*H142</f>
        <v>0</v>
      </c>
      <c r="AR142" s="106" t="s">
        <v>111</v>
      </c>
      <c r="AT142" s="106" t="s">
        <v>106</v>
      </c>
      <c r="AU142" s="106" t="s">
        <v>66</v>
      </c>
      <c r="AY142" s="13" t="s">
        <v>112</v>
      </c>
      <c r="BE142" s="107">
        <f>IF(N142="základní",J142,0)</f>
        <v>0</v>
      </c>
      <c r="BF142" s="107">
        <f>IF(N142="snížená",J142,0)</f>
        <v>0</v>
      </c>
      <c r="BG142" s="107">
        <f>IF(N142="zákl. přenesená",J142,0)</f>
        <v>0</v>
      </c>
      <c r="BH142" s="107">
        <f>IF(N142="sníž. přenesená",J142,0)</f>
        <v>0</v>
      </c>
      <c r="BI142" s="107">
        <f>IF(N142="nulová",J142,0)</f>
        <v>0</v>
      </c>
      <c r="BJ142" s="13" t="s">
        <v>74</v>
      </c>
      <c r="BK142" s="107">
        <f>ROUND(I142*H142,2)</f>
        <v>0</v>
      </c>
      <c r="BL142" s="13" t="s">
        <v>111</v>
      </c>
      <c r="BM142" s="106" t="s">
        <v>584</v>
      </c>
    </row>
    <row r="143" spans="2:65" s="1" customFormat="1">
      <c r="B143" s="255"/>
      <c r="C143" s="257"/>
      <c r="D143" s="263" t="s">
        <v>114</v>
      </c>
      <c r="E143" s="257"/>
      <c r="F143" s="264" t="s">
        <v>585</v>
      </c>
      <c r="G143" s="257"/>
      <c r="H143" s="257"/>
      <c r="J143" s="257"/>
      <c r="L143" s="25"/>
      <c r="M143" s="108"/>
      <c r="T143" s="45"/>
      <c r="AT143" s="13" t="s">
        <v>114</v>
      </c>
      <c r="AU143" s="13" t="s">
        <v>66</v>
      </c>
    </row>
    <row r="144" spans="2:65" s="1" customFormat="1">
      <c r="B144" s="255"/>
      <c r="C144" s="257"/>
      <c r="D144" s="275"/>
      <c r="E144" s="257"/>
      <c r="F144" s="276"/>
      <c r="G144" s="257"/>
      <c r="H144" s="257"/>
      <c r="J144" s="257"/>
      <c r="L144" s="25"/>
      <c r="M144" s="108"/>
      <c r="T144" s="45"/>
      <c r="AT144" s="13" t="s">
        <v>505</v>
      </c>
      <c r="AU144" s="13" t="s">
        <v>66</v>
      </c>
    </row>
    <row r="145" spans="2:65" s="1" customFormat="1" ht="16.5" customHeight="1">
      <c r="B145" s="255"/>
      <c r="C145" s="258" t="s">
        <v>8</v>
      </c>
      <c r="D145" s="258" t="s">
        <v>106</v>
      </c>
      <c r="E145" s="259" t="s">
        <v>586</v>
      </c>
      <c r="F145" s="260" t="s">
        <v>587</v>
      </c>
      <c r="G145" s="261" t="s">
        <v>558</v>
      </c>
      <c r="H145" s="262">
        <v>260.7</v>
      </c>
      <c r="I145" s="101"/>
      <c r="J145" s="273">
        <f>ROUND(I145*H145,2)</f>
        <v>0</v>
      </c>
      <c r="K145" s="100" t="s">
        <v>502</v>
      </c>
      <c r="L145" s="25"/>
      <c r="M145" s="102" t="s">
        <v>3</v>
      </c>
      <c r="N145" s="103" t="s">
        <v>37</v>
      </c>
      <c r="O145" s="104">
        <v>6.0000000000000001E-3</v>
      </c>
      <c r="P145" s="104">
        <f>O145*H145</f>
        <v>1.5642</v>
      </c>
      <c r="Q145" s="104">
        <v>0</v>
      </c>
      <c r="R145" s="104">
        <f>Q145*H145</f>
        <v>0</v>
      </c>
      <c r="S145" s="104">
        <v>0</v>
      </c>
      <c r="T145" s="105">
        <f>S145*H145</f>
        <v>0</v>
      </c>
      <c r="AR145" s="106" t="s">
        <v>111</v>
      </c>
      <c r="AT145" s="106" t="s">
        <v>106</v>
      </c>
      <c r="AU145" s="106" t="s">
        <v>66</v>
      </c>
      <c r="AY145" s="13" t="s">
        <v>112</v>
      </c>
      <c r="BE145" s="107">
        <f>IF(N145="základní",J145,0)</f>
        <v>0</v>
      </c>
      <c r="BF145" s="107">
        <f>IF(N145="snížená",J145,0)</f>
        <v>0</v>
      </c>
      <c r="BG145" s="107">
        <f>IF(N145="zákl. přenesená",J145,0)</f>
        <v>0</v>
      </c>
      <c r="BH145" s="107">
        <f>IF(N145="sníž. přenesená",J145,0)</f>
        <v>0</v>
      </c>
      <c r="BI145" s="107">
        <f>IF(N145="nulová",J145,0)</f>
        <v>0</v>
      </c>
      <c r="BJ145" s="13" t="s">
        <v>74</v>
      </c>
      <c r="BK145" s="107">
        <f>ROUND(I145*H145,2)</f>
        <v>0</v>
      </c>
      <c r="BL145" s="13" t="s">
        <v>111</v>
      </c>
      <c r="BM145" s="106" t="s">
        <v>588</v>
      </c>
    </row>
    <row r="146" spans="2:65" s="1" customFormat="1" ht="19.5">
      <c r="B146" s="255"/>
      <c r="C146" s="257"/>
      <c r="D146" s="263" t="s">
        <v>114</v>
      </c>
      <c r="E146" s="257"/>
      <c r="F146" s="264" t="s">
        <v>589</v>
      </c>
      <c r="G146" s="257"/>
      <c r="H146" s="257"/>
      <c r="J146" s="257"/>
      <c r="L146" s="25"/>
      <c r="M146" s="108"/>
      <c r="T146" s="45"/>
      <c r="AT146" s="13" t="s">
        <v>114</v>
      </c>
      <c r="AU146" s="13" t="s">
        <v>66</v>
      </c>
    </row>
    <row r="147" spans="2:65" s="1" customFormat="1">
      <c r="B147" s="255"/>
      <c r="C147" s="257"/>
      <c r="D147" s="275"/>
      <c r="E147" s="257"/>
      <c r="F147" s="276"/>
      <c r="G147" s="257"/>
      <c r="H147" s="257"/>
      <c r="J147" s="257"/>
      <c r="L147" s="25"/>
      <c r="M147" s="108"/>
      <c r="T147" s="45"/>
      <c r="AT147" s="13" t="s">
        <v>505</v>
      </c>
      <c r="AU147" s="13" t="s">
        <v>66</v>
      </c>
    </row>
    <row r="148" spans="2:65" s="9" customFormat="1">
      <c r="B148" s="277"/>
      <c r="C148" s="278"/>
      <c r="D148" s="263" t="s">
        <v>590</v>
      </c>
      <c r="E148" s="279" t="s">
        <v>3</v>
      </c>
      <c r="F148" s="280" t="s">
        <v>591</v>
      </c>
      <c r="G148" s="278"/>
      <c r="H148" s="281">
        <v>260.7</v>
      </c>
      <c r="J148" s="278"/>
      <c r="L148" s="117"/>
      <c r="M148" s="119"/>
      <c r="T148" s="120"/>
      <c r="AT148" s="118" t="s">
        <v>590</v>
      </c>
      <c r="AU148" s="118" t="s">
        <v>66</v>
      </c>
      <c r="AV148" s="9" t="s">
        <v>76</v>
      </c>
      <c r="AW148" s="9" t="s">
        <v>29</v>
      </c>
      <c r="AX148" s="9" t="s">
        <v>66</v>
      </c>
      <c r="AY148" s="118" t="s">
        <v>112</v>
      </c>
    </row>
    <row r="149" spans="2:65" s="10" customFormat="1">
      <c r="B149" s="282"/>
      <c r="C149" s="283"/>
      <c r="D149" s="263" t="s">
        <v>590</v>
      </c>
      <c r="E149" s="284" t="s">
        <v>3</v>
      </c>
      <c r="F149" s="285" t="s">
        <v>592</v>
      </c>
      <c r="G149" s="283"/>
      <c r="H149" s="286">
        <v>260.7</v>
      </c>
      <c r="J149" s="283"/>
      <c r="L149" s="121"/>
      <c r="M149" s="123"/>
      <c r="N149" s="124"/>
      <c r="O149" s="124"/>
      <c r="P149" s="124"/>
      <c r="Q149" s="124"/>
      <c r="R149" s="124"/>
      <c r="S149" s="124"/>
      <c r="T149" s="125"/>
      <c r="AT149" s="122" t="s">
        <v>590</v>
      </c>
      <c r="AU149" s="122" t="s">
        <v>66</v>
      </c>
      <c r="AV149" s="10" t="s">
        <v>111</v>
      </c>
      <c r="AW149" s="10" t="s">
        <v>29</v>
      </c>
      <c r="AX149" s="10" t="s">
        <v>74</v>
      </c>
      <c r="AY149" s="122" t="s">
        <v>112</v>
      </c>
    </row>
    <row r="150" spans="2:65" s="1" customFormat="1" ht="6.95" customHeight="1">
      <c r="B150" s="271"/>
      <c r="C150" s="272"/>
      <c r="D150" s="272"/>
      <c r="E150" s="272"/>
      <c r="F150" s="272"/>
      <c r="G150" s="272"/>
      <c r="H150" s="272"/>
      <c r="I150" s="35"/>
      <c r="J150" s="272"/>
      <c r="K150" s="35"/>
      <c r="L150" s="25"/>
    </row>
  </sheetData>
  <sheetProtection algorithmName="SHA-512" hashValue="YebXpuKPOndUHFdVlOaYP3QGjYLll81ghV6+MKjiWF3D1zWWBk7uro0ZNPmS78PO6gPDJKzrriphDmWn/O8C2w==" saltValue="UHz4YcGxNPsnjuDnfwsgXA==" spinCount="100000" sheet="1" objects="1" scenarios="1"/>
  <autoFilter ref="C78:K149" xr:uid="{00000000-0009-0000-0000-000002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3"/>
  <sheetViews>
    <sheetView showGridLines="0" workbookViewId="0">
      <selection activeCell="H80" sqref="H80:I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 t="s">
        <v>6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86</v>
      </c>
      <c r="L4" s="16"/>
      <c r="M4" s="77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239" t="str">
        <f>'Rekapitulace stavby'!K6</f>
        <v>Oprava osvětlení zast. Mnich</v>
      </c>
      <c r="F7" s="240"/>
      <c r="G7" s="240"/>
      <c r="H7" s="240"/>
      <c r="L7" s="16"/>
    </row>
    <row r="8" spans="2:46" s="1" customFormat="1" ht="12" customHeight="1">
      <c r="B8" s="25"/>
      <c r="D8" s="22" t="s">
        <v>87</v>
      </c>
      <c r="L8" s="25"/>
    </row>
    <row r="9" spans="2:46" s="1" customFormat="1" ht="16.5" customHeight="1">
      <c r="B9" s="25"/>
      <c r="E9" s="205" t="s">
        <v>621</v>
      </c>
      <c r="F9" s="238"/>
      <c r="G9" s="238"/>
      <c r="H9" s="238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3</v>
      </c>
      <c r="I11" s="22" t="s">
        <v>16</v>
      </c>
      <c r="J11" s="20" t="s">
        <v>3</v>
      </c>
      <c r="L11" s="25"/>
    </row>
    <row r="12" spans="2:46" s="1" customFormat="1" ht="12" customHeight="1">
      <c r="B12" s="25"/>
      <c r="D12" s="22" t="s">
        <v>17</v>
      </c>
      <c r="F12" s="20" t="s">
        <v>28</v>
      </c>
      <c r="I12" s="22" t="s">
        <v>19</v>
      </c>
      <c r="J12" s="42" t="str">
        <f>'Rekapitulace stavby'!AN8</f>
        <v>2. 2. 2023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>
        <f>IF('Rekapitulace stavby'!AN10="","",'Rekapitulace stavby'!AN10)</f>
        <v>70994234</v>
      </c>
      <c r="L14" s="25"/>
    </row>
    <row r="15" spans="2:46" s="1" customFormat="1" ht="18" customHeight="1">
      <c r="B15" s="25"/>
      <c r="E15" s="20" t="str">
        <f>IF('Rekapitulace stavby'!E11="","",'Rekapitulace stavby'!E11)</f>
        <v>Správa železnic, státní organizace, OŘ Plzeň</v>
      </c>
      <c r="I15" s="22" t="s">
        <v>24</v>
      </c>
      <c r="J15" s="20" t="str">
        <f>IF('Rekapitulace stavby'!AN11="","",'Rekapitulace stavby'!AN11)</f>
        <v>CZ70994234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>
      <c r="B18" s="25"/>
      <c r="E18" s="226" t="str">
        <f>'Rekapitulace stavby'!E14</f>
        <v>Dle výběrového řízení</v>
      </c>
      <c r="F18" s="226"/>
      <c r="G18" s="226"/>
      <c r="H18" s="226"/>
      <c r="I18" s="22" t="s">
        <v>24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30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/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31</v>
      </c>
      <c r="L26" s="25"/>
    </row>
    <row r="27" spans="2:12" s="7" customFormat="1" ht="16.5" customHeight="1">
      <c r="B27" s="78"/>
      <c r="E27" s="229" t="s">
        <v>3</v>
      </c>
      <c r="F27" s="229"/>
      <c r="G27" s="229"/>
      <c r="H27" s="229"/>
      <c r="L27" s="78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79" t="s">
        <v>32</v>
      </c>
      <c r="J30" s="55">
        <f>ROUND(J79,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80" t="s">
        <v>36</v>
      </c>
      <c r="E33" s="22" t="s">
        <v>37</v>
      </c>
      <c r="F33" s="81">
        <f>ROUND((SUM(BE79:BE82)),  2)</f>
        <v>0</v>
      </c>
      <c r="I33" s="82">
        <v>0.21</v>
      </c>
      <c r="J33" s="81">
        <f>ROUND(((SUM(BE79:BE82))*I33),  2)</f>
        <v>0</v>
      </c>
      <c r="L33" s="25"/>
    </row>
    <row r="34" spans="2:12" s="1" customFormat="1" ht="14.45" customHeight="1">
      <c r="B34" s="25"/>
      <c r="E34" s="22" t="s">
        <v>38</v>
      </c>
      <c r="F34" s="81">
        <f>ROUND((SUM(BF79:BF82)),  2)</f>
        <v>0</v>
      </c>
      <c r="I34" s="82">
        <v>0.15</v>
      </c>
      <c r="J34" s="81">
        <f>ROUND(((SUM(BF79:BF82))*I34),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1">
        <f>ROUND((SUM(BG79:BG82)),  2)</f>
        <v>0</v>
      </c>
      <c r="I35" s="82">
        <v>0.21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1">
        <f>ROUND((SUM(BH79:BH82)),  2)</f>
        <v>0</v>
      </c>
      <c r="I36" s="82">
        <v>0.15</v>
      </c>
      <c r="J36" s="81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1">
        <f>ROUND((SUM(BI79:BI82)),  2)</f>
        <v>0</v>
      </c>
      <c r="I37" s="82">
        <v>0</v>
      </c>
      <c r="J37" s="81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3"/>
      <c r="D39" s="84" t="s">
        <v>42</v>
      </c>
      <c r="E39" s="46"/>
      <c r="F39" s="46"/>
      <c r="G39" s="85" t="s">
        <v>43</v>
      </c>
      <c r="H39" s="86" t="s">
        <v>44</v>
      </c>
      <c r="I39" s="46"/>
      <c r="J39" s="87">
        <f>SUM(J30:J37)</f>
        <v>0</v>
      </c>
      <c r="K39" s="88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89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14</v>
      </c>
      <c r="L47" s="25"/>
    </row>
    <row r="48" spans="2:12" s="1" customFormat="1" ht="16.5" customHeight="1">
      <c r="B48" s="25"/>
      <c r="E48" s="239" t="str">
        <f>E7</f>
        <v>Oprava osvětlení zast. Mnich</v>
      </c>
      <c r="F48" s="240"/>
      <c r="G48" s="240"/>
      <c r="H48" s="240"/>
      <c r="L48" s="25"/>
    </row>
    <row r="49" spans="2:47" s="1" customFormat="1" ht="12" customHeight="1">
      <c r="B49" s="25"/>
      <c r="C49" s="22" t="s">
        <v>87</v>
      </c>
      <c r="L49" s="25"/>
    </row>
    <row r="50" spans="2:47" s="1" customFormat="1" ht="16.5" customHeight="1">
      <c r="B50" s="25"/>
      <c r="E50" s="205" t="str">
        <f>E9</f>
        <v>04 - Materiál dodávaný zadavatelem - NEOCEŇOVAT!</v>
      </c>
      <c r="F50" s="238"/>
      <c r="G50" s="238"/>
      <c r="H50" s="238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17</v>
      </c>
      <c r="F52" s="20" t="str">
        <f>F12</f>
        <v xml:space="preserve"> </v>
      </c>
      <c r="I52" s="22" t="s">
        <v>19</v>
      </c>
      <c r="J52" s="42" t="str">
        <f>IF(J12="","",J12)</f>
        <v>2. 2. 2023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21</v>
      </c>
      <c r="F54" s="20" t="str">
        <f>E15</f>
        <v>Správa železnic, státní organizace, OŘ Plzeň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25</v>
      </c>
      <c r="F55" s="20" t="str">
        <f>IF(E18="","",E18)</f>
        <v>Dle výběrového řízení</v>
      </c>
      <c r="I55" s="22" t="s">
        <v>30</v>
      </c>
      <c r="J55" s="23" t="str">
        <f>E24</f>
        <v/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89" t="s">
        <v>90</v>
      </c>
      <c r="D57" s="83"/>
      <c r="E57" s="83"/>
      <c r="F57" s="83"/>
      <c r="G57" s="83"/>
      <c r="H57" s="83"/>
      <c r="I57" s="83"/>
      <c r="J57" s="90" t="s">
        <v>91</v>
      </c>
      <c r="K57" s="83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91" t="s">
        <v>64</v>
      </c>
      <c r="J59" s="55">
        <f>J79</f>
        <v>0</v>
      </c>
      <c r="L59" s="25"/>
      <c r="AU59" s="13" t="s">
        <v>92</v>
      </c>
    </row>
    <row r="60" spans="2:47" s="1" customFormat="1" ht="21.75" customHeight="1">
      <c r="B60" s="25"/>
      <c r="L60" s="25"/>
    </row>
    <row r="61" spans="2:47" s="1" customFormat="1" ht="6.95" customHeight="1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25"/>
    </row>
    <row r="65" spans="2:65" s="1" customFormat="1" ht="6.95" customHeight="1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5"/>
    </row>
    <row r="66" spans="2:65" s="1" customFormat="1" ht="24.95" customHeight="1">
      <c r="B66" s="25"/>
      <c r="C66" s="17" t="s">
        <v>93</v>
      </c>
      <c r="L66" s="25"/>
    </row>
    <row r="67" spans="2:65" s="1" customFormat="1" ht="6.95" customHeight="1">
      <c r="B67" s="25"/>
      <c r="L67" s="25"/>
    </row>
    <row r="68" spans="2:65" s="1" customFormat="1" ht="12" customHeight="1">
      <c r="B68" s="25"/>
      <c r="C68" s="22" t="s">
        <v>14</v>
      </c>
      <c r="L68" s="25"/>
    </row>
    <row r="69" spans="2:65" s="1" customFormat="1" ht="16.5" customHeight="1">
      <c r="B69" s="25"/>
      <c r="E69" s="239" t="str">
        <f>E7</f>
        <v>Oprava osvětlení zast. Mnich</v>
      </c>
      <c r="F69" s="240"/>
      <c r="G69" s="240"/>
      <c r="H69" s="240"/>
      <c r="L69" s="25"/>
    </row>
    <row r="70" spans="2:65" s="1" customFormat="1" ht="12" customHeight="1">
      <c r="B70" s="25"/>
      <c r="C70" s="22" t="s">
        <v>87</v>
      </c>
      <c r="L70" s="25"/>
    </row>
    <row r="71" spans="2:65" s="1" customFormat="1" ht="16.5" customHeight="1">
      <c r="B71" s="25"/>
      <c r="E71" s="205" t="str">
        <f>E9</f>
        <v>04 - Materiál dodávaný zadavatelem - NEOCEŇOVAT!</v>
      </c>
      <c r="F71" s="238"/>
      <c r="G71" s="238"/>
      <c r="H71" s="238"/>
      <c r="L71" s="25"/>
    </row>
    <row r="72" spans="2:65" s="1" customFormat="1" ht="6.95" customHeight="1">
      <c r="B72" s="25"/>
      <c r="L72" s="25"/>
    </row>
    <row r="73" spans="2:65" s="1" customFormat="1" ht="12" customHeight="1">
      <c r="B73" s="25"/>
      <c r="C73" s="22" t="s">
        <v>17</v>
      </c>
      <c r="F73" s="20" t="str">
        <f>F12</f>
        <v xml:space="preserve"> </v>
      </c>
      <c r="I73" s="22" t="s">
        <v>19</v>
      </c>
      <c r="J73" s="42" t="str">
        <f>IF(J12="","",J12)</f>
        <v>2. 2. 2023</v>
      </c>
      <c r="L73" s="25"/>
    </row>
    <row r="74" spans="2:65" s="1" customFormat="1" ht="6.95" customHeight="1">
      <c r="B74" s="25"/>
      <c r="L74" s="25"/>
    </row>
    <row r="75" spans="2:65" s="1" customFormat="1" ht="15.2" customHeight="1">
      <c r="B75" s="25"/>
      <c r="C75" s="22" t="s">
        <v>21</v>
      </c>
      <c r="F75" s="20" t="str">
        <f>E15</f>
        <v>Správa železnic, státní organizace, OŘ Plzeň</v>
      </c>
      <c r="I75" s="22" t="s">
        <v>27</v>
      </c>
      <c r="J75" s="23" t="str">
        <f>E21</f>
        <v xml:space="preserve"> </v>
      </c>
      <c r="L75" s="25"/>
    </row>
    <row r="76" spans="2:65" s="1" customFormat="1" ht="15.2" customHeight="1">
      <c r="B76" s="25"/>
      <c r="C76" s="22" t="s">
        <v>25</v>
      </c>
      <c r="F76" s="20" t="str">
        <f>IF(E18="","",E18)</f>
        <v>Dle výběrového řízení</v>
      </c>
      <c r="I76" s="22" t="s">
        <v>30</v>
      </c>
      <c r="J76" s="23" t="str">
        <f>E24</f>
        <v/>
      </c>
      <c r="L76" s="25"/>
    </row>
    <row r="77" spans="2:65" s="1" customFormat="1" ht="10.35" customHeight="1">
      <c r="B77" s="25"/>
      <c r="L77" s="25"/>
    </row>
    <row r="78" spans="2:65" s="8" customFormat="1" ht="29.25" customHeight="1">
      <c r="B78" s="92"/>
      <c r="C78" s="93" t="s">
        <v>94</v>
      </c>
      <c r="D78" s="94" t="s">
        <v>51</v>
      </c>
      <c r="E78" s="94" t="s">
        <v>47</v>
      </c>
      <c r="F78" s="94" t="s">
        <v>48</v>
      </c>
      <c r="G78" s="94" t="s">
        <v>95</v>
      </c>
      <c r="H78" s="94" t="s">
        <v>96</v>
      </c>
      <c r="I78" s="94" t="s">
        <v>97</v>
      </c>
      <c r="J78" s="94" t="s">
        <v>91</v>
      </c>
      <c r="K78" s="95" t="s">
        <v>98</v>
      </c>
      <c r="L78" s="92"/>
      <c r="M78" s="48" t="s">
        <v>3</v>
      </c>
      <c r="N78" s="49" t="s">
        <v>36</v>
      </c>
      <c r="O78" s="49" t="s">
        <v>99</v>
      </c>
      <c r="P78" s="49" t="s">
        <v>100</v>
      </c>
      <c r="Q78" s="49" t="s">
        <v>101</v>
      </c>
      <c r="R78" s="49" t="s">
        <v>102</v>
      </c>
      <c r="S78" s="49" t="s">
        <v>103</v>
      </c>
      <c r="T78" s="50" t="s">
        <v>104</v>
      </c>
    </row>
    <row r="79" spans="2:65" s="1" customFormat="1" ht="22.9" customHeight="1">
      <c r="B79" s="255"/>
      <c r="C79" s="256" t="s">
        <v>105</v>
      </c>
      <c r="D79" s="257"/>
      <c r="E79" s="257"/>
      <c r="F79" s="257"/>
      <c r="G79" s="257"/>
      <c r="H79" s="257"/>
      <c r="J79" s="96">
        <f>BK79</f>
        <v>0</v>
      </c>
      <c r="L79" s="25"/>
      <c r="M79" s="51"/>
      <c r="N79" s="43"/>
      <c r="O79" s="43"/>
      <c r="P79" s="97">
        <f>SUM(P80:P82)</f>
        <v>0</v>
      </c>
      <c r="Q79" s="43"/>
      <c r="R79" s="97">
        <f>SUM(R80:R82)</f>
        <v>0</v>
      </c>
      <c r="S79" s="43"/>
      <c r="T79" s="98">
        <f>SUM(T80:T82)</f>
        <v>0</v>
      </c>
      <c r="AT79" s="13" t="s">
        <v>65</v>
      </c>
      <c r="AU79" s="13" t="s">
        <v>92</v>
      </c>
      <c r="BK79" s="99">
        <f>SUM(BK80:BK82)</f>
        <v>0</v>
      </c>
    </row>
    <row r="80" spans="2:65" s="1" customFormat="1" ht="24.2" customHeight="1">
      <c r="B80" s="255"/>
      <c r="C80" s="266" t="s">
        <v>74</v>
      </c>
      <c r="D80" s="266" t="s">
        <v>124</v>
      </c>
      <c r="E80" s="267" t="s">
        <v>622</v>
      </c>
      <c r="F80" s="268" t="s">
        <v>623</v>
      </c>
      <c r="G80" s="269" t="s">
        <v>109</v>
      </c>
      <c r="H80" s="270">
        <v>5</v>
      </c>
      <c r="I80" s="110"/>
      <c r="J80" s="274">
        <f>ROUND(I80*H80,2)</f>
        <v>0</v>
      </c>
      <c r="K80" s="109"/>
      <c r="L80" s="111"/>
      <c r="M80" s="112" t="s">
        <v>3</v>
      </c>
      <c r="N80" s="113" t="s">
        <v>37</v>
      </c>
      <c r="O80" s="104">
        <v>0</v>
      </c>
      <c r="P80" s="104">
        <f>O80*H80</f>
        <v>0</v>
      </c>
      <c r="Q80" s="104">
        <v>0</v>
      </c>
      <c r="R80" s="104">
        <f>Q80*H80</f>
        <v>0</v>
      </c>
      <c r="S80" s="104">
        <v>0</v>
      </c>
      <c r="T80" s="105">
        <f>S80*H80</f>
        <v>0</v>
      </c>
      <c r="AR80" s="106" t="s">
        <v>127</v>
      </c>
      <c r="AT80" s="106" t="s">
        <v>124</v>
      </c>
      <c r="AU80" s="106" t="s">
        <v>66</v>
      </c>
      <c r="AY80" s="13" t="s">
        <v>112</v>
      </c>
      <c r="BE80" s="107">
        <f>IF(N80="základní",J80,0)</f>
        <v>0</v>
      </c>
      <c r="BF80" s="107">
        <f>IF(N80="snížená",J80,0)</f>
        <v>0</v>
      </c>
      <c r="BG80" s="107">
        <f>IF(N80="zákl. přenesená",J80,0)</f>
        <v>0</v>
      </c>
      <c r="BH80" s="107">
        <f>IF(N80="sníž. přenesená",J80,0)</f>
        <v>0</v>
      </c>
      <c r="BI80" s="107">
        <f>IF(N80="nulová",J80,0)</f>
        <v>0</v>
      </c>
      <c r="BJ80" s="13" t="s">
        <v>74</v>
      </c>
      <c r="BK80" s="107">
        <f>ROUND(I80*H80,2)</f>
        <v>0</v>
      </c>
      <c r="BL80" s="13" t="s">
        <v>111</v>
      </c>
      <c r="BM80" s="106" t="s">
        <v>624</v>
      </c>
    </row>
    <row r="81" spans="2:47" s="1" customFormat="1" ht="19.5">
      <c r="B81" s="255"/>
      <c r="C81" s="257"/>
      <c r="D81" s="263" t="s">
        <v>114</v>
      </c>
      <c r="E81" s="257"/>
      <c r="F81" s="264" t="s">
        <v>623</v>
      </c>
      <c r="G81" s="257"/>
      <c r="H81" s="257"/>
      <c r="L81" s="25"/>
      <c r="M81" s="108"/>
      <c r="T81" s="45"/>
      <c r="AT81" s="13" t="s">
        <v>114</v>
      </c>
      <c r="AU81" s="13" t="s">
        <v>66</v>
      </c>
    </row>
    <row r="82" spans="2:47" s="1" customFormat="1" ht="48.75">
      <c r="B82" s="255"/>
      <c r="C82" s="257"/>
      <c r="D82" s="263" t="s">
        <v>116</v>
      </c>
      <c r="E82" s="257"/>
      <c r="F82" s="287" t="s">
        <v>810</v>
      </c>
      <c r="G82" s="257"/>
      <c r="H82" s="257"/>
      <c r="L82" s="25"/>
      <c r="M82" s="114"/>
      <c r="N82" s="115"/>
      <c r="O82" s="115"/>
      <c r="P82" s="115"/>
      <c r="Q82" s="115"/>
      <c r="R82" s="115"/>
      <c r="S82" s="115"/>
      <c r="T82" s="116"/>
      <c r="AT82" s="13" t="s">
        <v>116</v>
      </c>
      <c r="AU82" s="13" t="s">
        <v>66</v>
      </c>
    </row>
    <row r="83" spans="2:47" s="1" customFormat="1" ht="6.95" customHeight="1">
      <c r="B83" s="271"/>
      <c r="C83" s="272"/>
      <c r="D83" s="272"/>
      <c r="E83" s="272"/>
      <c r="F83" s="272"/>
      <c r="G83" s="272"/>
      <c r="H83" s="272"/>
      <c r="I83" s="35"/>
      <c r="J83" s="35"/>
      <c r="K83" s="35"/>
      <c r="L83" s="25"/>
    </row>
  </sheetData>
  <sheetProtection algorithmName="SHA-512" hashValue="cRbzRYMwFljMQ7m2KZlBlMxlzePMw1Nq+1KVegp5PhRJk1VVjx3yXG1/iClbHb+wSGiFSAR5R/TTpchNStbUKg==" saltValue="rtf/utR3T3efN4iVkzbvug==" spinCount="100000" sheet="1" objects="1" scenarios="1"/>
  <autoFilter ref="C78:K82" xr:uid="{00000000-0009-0000-0000-000004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4"/>
  <sheetViews>
    <sheetView showGridLines="0" workbookViewId="0">
      <selection activeCell="E7" sqref="E7:H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 t="s">
        <v>6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86</v>
      </c>
      <c r="L4" s="16"/>
      <c r="M4" s="77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239" t="str">
        <f>'Rekapitulace stavby'!K6</f>
        <v>Oprava osvětlení zast. Mnich</v>
      </c>
      <c r="F7" s="240"/>
      <c r="G7" s="240"/>
      <c r="H7" s="240"/>
      <c r="L7" s="16"/>
    </row>
    <row r="8" spans="2:46" s="1" customFormat="1" ht="12" customHeight="1">
      <c r="B8" s="25"/>
      <c r="D8" s="22" t="s">
        <v>87</v>
      </c>
      <c r="L8" s="25"/>
    </row>
    <row r="9" spans="2:46" s="1" customFormat="1" ht="16.5" customHeight="1">
      <c r="B9" s="25"/>
      <c r="E9" s="205" t="s">
        <v>593</v>
      </c>
      <c r="F9" s="238"/>
      <c r="G9" s="238"/>
      <c r="H9" s="238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3</v>
      </c>
      <c r="I11" s="22" t="s">
        <v>16</v>
      </c>
      <c r="J11" s="20" t="s">
        <v>3</v>
      </c>
      <c r="L11" s="25"/>
    </row>
    <row r="12" spans="2:46" s="1" customFormat="1" ht="12" customHeight="1">
      <c r="B12" s="25"/>
      <c r="D12" s="22" t="s">
        <v>17</v>
      </c>
      <c r="F12" s="20" t="s">
        <v>28</v>
      </c>
      <c r="I12" s="22" t="s">
        <v>19</v>
      </c>
      <c r="J12" s="42" t="str">
        <f>'Rekapitulace stavby'!AN8</f>
        <v>2. 2. 2023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54">
        <f>IF('Rekapitulace stavby'!AN10="","",'Rekapitulace stavby'!AN10)</f>
        <v>70994234</v>
      </c>
      <c r="L14" s="25"/>
    </row>
    <row r="15" spans="2:46" s="1" customFormat="1" ht="18" customHeight="1">
      <c r="B15" s="25"/>
      <c r="E15" s="20" t="str">
        <f>IF('Rekapitulace stavby'!E11="","",'Rekapitulace stavby'!E11)</f>
        <v>Správa železnic, státní organizace, OŘ Plzeň</v>
      </c>
      <c r="I15" s="22" t="s">
        <v>24</v>
      </c>
      <c r="J15" s="254" t="str">
        <f>IF('Rekapitulace stavby'!AN11="","",'Rekapitulace stavby'!AN11)</f>
        <v>CZ70994234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50" t="str">
        <f>'Rekapitulace stavby'!AN13</f>
        <v/>
      </c>
      <c r="L17" s="25"/>
    </row>
    <row r="18" spans="2:12" s="1" customFormat="1" ht="18" customHeight="1">
      <c r="B18" s="25"/>
      <c r="E18" s="249" t="str">
        <f>'Rekapitulace stavby'!E14</f>
        <v>Dle výběrového řízení</v>
      </c>
      <c r="F18" s="249"/>
      <c r="G18" s="249"/>
      <c r="H18" s="249"/>
      <c r="I18" s="22" t="s">
        <v>24</v>
      </c>
      <c r="J18" s="25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/>
      <c r="I20" s="22"/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/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/>
      <c r="I23" s="22"/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/>
      </c>
      <c r="I24" s="22"/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/>
      <c r="L26" s="25"/>
    </row>
    <row r="27" spans="2:12" s="7" customFormat="1" ht="16.5" customHeight="1">
      <c r="B27" s="78"/>
      <c r="E27" s="229" t="s">
        <v>3</v>
      </c>
      <c r="F27" s="229"/>
      <c r="G27" s="229"/>
      <c r="H27" s="229"/>
      <c r="L27" s="78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79" t="s">
        <v>32</v>
      </c>
      <c r="J30" s="55">
        <f>ROUND(J79,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80" t="s">
        <v>36</v>
      </c>
      <c r="E33" s="22" t="s">
        <v>37</v>
      </c>
      <c r="F33" s="81">
        <f>ROUND((SUM(BE79:BE103)),  2)</f>
        <v>0</v>
      </c>
      <c r="I33" s="82">
        <v>0.21</v>
      </c>
      <c r="J33" s="81">
        <f>ROUND(((SUM(BE79:BE103))*I33),  2)</f>
        <v>0</v>
      </c>
      <c r="L33" s="25"/>
    </row>
    <row r="34" spans="2:12" s="1" customFormat="1" ht="14.45" customHeight="1">
      <c r="B34" s="25"/>
      <c r="E34" s="22" t="s">
        <v>38</v>
      </c>
      <c r="F34" s="81">
        <f>ROUND((SUM(BF79:BF103)),  2)</f>
        <v>0</v>
      </c>
      <c r="I34" s="82">
        <v>0.15</v>
      </c>
      <c r="J34" s="81">
        <f>ROUND(((SUM(BF79:BF103))*I34),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81">
        <f>ROUND((SUM(BG79:BG103)),  2)</f>
        <v>0</v>
      </c>
      <c r="I35" s="82">
        <v>0.21</v>
      </c>
      <c r="J35" s="81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81">
        <f>ROUND((SUM(BH79:BH103)),  2)</f>
        <v>0</v>
      </c>
      <c r="I36" s="82">
        <v>0.15</v>
      </c>
      <c r="J36" s="81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81">
        <f>ROUND((SUM(BI79:BI103)),  2)</f>
        <v>0</v>
      </c>
      <c r="I37" s="82">
        <v>0</v>
      </c>
      <c r="J37" s="81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3"/>
      <c r="D39" s="84" t="s">
        <v>42</v>
      </c>
      <c r="E39" s="46"/>
      <c r="F39" s="46"/>
      <c r="G39" s="85" t="s">
        <v>43</v>
      </c>
      <c r="H39" s="86" t="s">
        <v>44</v>
      </c>
      <c r="I39" s="46"/>
      <c r="J39" s="87">
        <f>SUM(J30:J37)</f>
        <v>0</v>
      </c>
      <c r="K39" s="88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89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14</v>
      </c>
      <c r="L47" s="25"/>
    </row>
    <row r="48" spans="2:12" s="1" customFormat="1" ht="16.5" customHeight="1">
      <c r="B48" s="25"/>
      <c r="E48" s="239" t="str">
        <f>E7</f>
        <v>Oprava osvětlení zast. Mnich</v>
      </c>
      <c r="F48" s="240"/>
      <c r="G48" s="240"/>
      <c r="H48" s="240"/>
      <c r="L48" s="25"/>
    </row>
    <row r="49" spans="2:47" s="1" customFormat="1" ht="12" customHeight="1">
      <c r="B49" s="25"/>
      <c r="C49" s="22" t="s">
        <v>87</v>
      </c>
      <c r="L49" s="25"/>
    </row>
    <row r="50" spans="2:47" s="1" customFormat="1" ht="16.5" customHeight="1">
      <c r="B50" s="25"/>
      <c r="E50" s="205" t="str">
        <f>E9</f>
        <v>03 - VON</v>
      </c>
      <c r="F50" s="238"/>
      <c r="G50" s="238"/>
      <c r="H50" s="238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17</v>
      </c>
      <c r="F52" s="20" t="str">
        <f>F12</f>
        <v xml:space="preserve"> </v>
      </c>
      <c r="I52" s="22" t="s">
        <v>19</v>
      </c>
      <c r="J52" s="42" t="str">
        <f>IF(J12="","",J12)</f>
        <v>2. 2. 2023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21</v>
      </c>
      <c r="F54" s="20" t="str">
        <f>E15</f>
        <v>Správa železnic, státní organizace, OŘ Plzeň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25</v>
      </c>
      <c r="F55" s="20" t="str">
        <f>IF(E18="","",E18)</f>
        <v>Dle výběrového řízení</v>
      </c>
      <c r="I55" s="22" t="s">
        <v>30</v>
      </c>
      <c r="J55" s="23" t="str">
        <f>E24</f>
        <v/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89" t="s">
        <v>90</v>
      </c>
      <c r="D57" s="83"/>
      <c r="E57" s="83"/>
      <c r="F57" s="83"/>
      <c r="G57" s="83"/>
      <c r="H57" s="83"/>
      <c r="I57" s="83"/>
      <c r="J57" s="90" t="s">
        <v>91</v>
      </c>
      <c r="K57" s="83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91" t="s">
        <v>64</v>
      </c>
      <c r="J59" s="55">
        <f>J79</f>
        <v>0</v>
      </c>
      <c r="L59" s="25"/>
      <c r="AU59" s="13" t="s">
        <v>92</v>
      </c>
    </row>
    <row r="60" spans="2:47" s="1" customFormat="1" ht="21.75" customHeight="1">
      <c r="B60" s="25"/>
      <c r="L60" s="25"/>
    </row>
    <row r="61" spans="2:47" s="1" customFormat="1" ht="6.95" customHeight="1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25"/>
    </row>
    <row r="65" spans="2:65" s="1" customFormat="1" ht="6.95" customHeight="1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5"/>
    </row>
    <row r="66" spans="2:65" s="1" customFormat="1" ht="24.95" customHeight="1">
      <c r="B66" s="25"/>
      <c r="C66" s="17" t="s">
        <v>93</v>
      </c>
      <c r="L66" s="25"/>
    </row>
    <row r="67" spans="2:65" s="1" customFormat="1" ht="6.95" customHeight="1">
      <c r="B67" s="25"/>
      <c r="L67" s="25"/>
    </row>
    <row r="68" spans="2:65" s="1" customFormat="1" ht="12" customHeight="1">
      <c r="B68" s="25"/>
      <c r="C68" s="22" t="s">
        <v>14</v>
      </c>
      <c r="L68" s="25"/>
    </row>
    <row r="69" spans="2:65" s="1" customFormat="1" ht="16.5" customHeight="1">
      <c r="B69" s="25"/>
      <c r="E69" s="239" t="str">
        <f>E7</f>
        <v>Oprava osvětlení zast. Mnich</v>
      </c>
      <c r="F69" s="240"/>
      <c r="G69" s="240"/>
      <c r="H69" s="240"/>
      <c r="L69" s="25"/>
    </row>
    <row r="70" spans="2:65" s="1" customFormat="1" ht="12" customHeight="1">
      <c r="B70" s="25"/>
      <c r="C70" s="22" t="s">
        <v>87</v>
      </c>
      <c r="L70" s="25"/>
    </row>
    <row r="71" spans="2:65" s="1" customFormat="1" ht="16.5" customHeight="1">
      <c r="B71" s="25"/>
      <c r="E71" s="205" t="str">
        <f>E9</f>
        <v>03 - VON</v>
      </c>
      <c r="F71" s="238"/>
      <c r="G71" s="238"/>
      <c r="H71" s="238"/>
      <c r="L71" s="25"/>
    </row>
    <row r="72" spans="2:65" s="1" customFormat="1" ht="6.95" customHeight="1">
      <c r="B72" s="25"/>
      <c r="L72" s="25"/>
    </row>
    <row r="73" spans="2:65" s="1" customFormat="1" ht="12" customHeight="1">
      <c r="B73" s="25"/>
      <c r="C73" s="22" t="s">
        <v>17</v>
      </c>
      <c r="F73" s="20" t="str">
        <f>F12</f>
        <v xml:space="preserve"> </v>
      </c>
      <c r="I73" s="22" t="s">
        <v>19</v>
      </c>
      <c r="J73" s="42" t="str">
        <f>IF(J12="","",J12)</f>
        <v>2. 2. 2023</v>
      </c>
      <c r="L73" s="25"/>
    </row>
    <row r="74" spans="2:65" s="1" customFormat="1" ht="6.95" customHeight="1">
      <c r="B74" s="25"/>
      <c r="L74" s="25"/>
    </row>
    <row r="75" spans="2:65" s="1" customFormat="1" ht="15.2" customHeight="1">
      <c r="B75" s="25"/>
      <c r="C75" s="22" t="s">
        <v>21</v>
      </c>
      <c r="F75" s="20" t="str">
        <f>E15</f>
        <v>Správa železnic, státní organizace, OŘ Plzeň</v>
      </c>
      <c r="I75" s="22" t="s">
        <v>27</v>
      </c>
      <c r="J75" s="23" t="str">
        <f>E21</f>
        <v xml:space="preserve"> </v>
      </c>
      <c r="L75" s="25"/>
    </row>
    <row r="76" spans="2:65" s="1" customFormat="1" ht="15.2" customHeight="1">
      <c r="B76" s="25"/>
      <c r="C76" s="22" t="s">
        <v>25</v>
      </c>
      <c r="F76" s="20" t="str">
        <f>IF(E18="","",E18)</f>
        <v>Dle výběrového řízení</v>
      </c>
      <c r="I76" s="22" t="s">
        <v>30</v>
      </c>
      <c r="J76" s="23" t="str">
        <f>E24</f>
        <v/>
      </c>
      <c r="L76" s="25"/>
    </row>
    <row r="77" spans="2:65" s="1" customFormat="1" ht="10.35" customHeight="1">
      <c r="B77" s="25"/>
      <c r="L77" s="25"/>
    </row>
    <row r="78" spans="2:65" s="8" customFormat="1" ht="29.25" customHeight="1">
      <c r="B78" s="92"/>
      <c r="C78" s="93" t="s">
        <v>94</v>
      </c>
      <c r="D78" s="94" t="s">
        <v>51</v>
      </c>
      <c r="E78" s="94" t="s">
        <v>47</v>
      </c>
      <c r="F78" s="94" t="s">
        <v>48</v>
      </c>
      <c r="G78" s="94" t="s">
        <v>95</v>
      </c>
      <c r="H78" s="94" t="s">
        <v>96</v>
      </c>
      <c r="I78" s="94" t="s">
        <v>97</v>
      </c>
      <c r="J78" s="94" t="s">
        <v>91</v>
      </c>
      <c r="K78" s="95" t="s">
        <v>98</v>
      </c>
      <c r="L78" s="92"/>
      <c r="M78" s="48" t="s">
        <v>3</v>
      </c>
      <c r="N78" s="49" t="s">
        <v>36</v>
      </c>
      <c r="O78" s="49" t="s">
        <v>99</v>
      </c>
      <c r="P78" s="49" t="s">
        <v>100</v>
      </c>
      <c r="Q78" s="49" t="s">
        <v>101</v>
      </c>
      <c r="R78" s="49" t="s">
        <v>102</v>
      </c>
      <c r="S78" s="49" t="s">
        <v>103</v>
      </c>
      <c r="T78" s="50" t="s">
        <v>104</v>
      </c>
    </row>
    <row r="79" spans="2:65" s="1" customFormat="1" ht="22.9" customHeight="1">
      <c r="B79" s="255"/>
      <c r="C79" s="256" t="s">
        <v>105</v>
      </c>
      <c r="D79" s="257"/>
      <c r="E79" s="257"/>
      <c r="F79" s="257"/>
      <c r="G79" s="257"/>
      <c r="H79" s="257"/>
      <c r="J79" s="96">
        <f>BK79</f>
        <v>0</v>
      </c>
      <c r="L79" s="25"/>
      <c r="M79" s="51"/>
      <c r="N79" s="43"/>
      <c r="O79" s="43"/>
      <c r="P79" s="97">
        <f>SUM(P80:P103)</f>
        <v>4.1120000000000001</v>
      </c>
      <c r="Q79" s="43"/>
      <c r="R79" s="97">
        <f>SUM(R80:R103)</f>
        <v>8.8000000000000005E-3</v>
      </c>
      <c r="S79" s="43"/>
      <c r="T79" s="98">
        <f>SUM(T80:T103)</f>
        <v>0</v>
      </c>
      <c r="AT79" s="13" t="s">
        <v>65</v>
      </c>
      <c r="AU79" s="13" t="s">
        <v>92</v>
      </c>
      <c r="BK79" s="99">
        <f>SUM(BK80:BK103)</f>
        <v>0</v>
      </c>
    </row>
    <row r="80" spans="2:65" s="1" customFormat="1" ht="16.5" customHeight="1">
      <c r="B80" s="255"/>
      <c r="C80" s="258" t="s">
        <v>74</v>
      </c>
      <c r="D80" s="258" t="s">
        <v>106</v>
      </c>
      <c r="E80" s="259" t="s">
        <v>594</v>
      </c>
      <c r="F80" s="260" t="s">
        <v>595</v>
      </c>
      <c r="G80" s="261" t="s">
        <v>596</v>
      </c>
      <c r="H80" s="262">
        <v>1</v>
      </c>
      <c r="I80" s="101"/>
      <c r="J80" s="273">
        <f>ROUND(I80*H80,2)</f>
        <v>0</v>
      </c>
      <c r="K80" s="100" t="s">
        <v>502</v>
      </c>
      <c r="L80" s="25"/>
      <c r="M80" s="102" t="s">
        <v>3</v>
      </c>
      <c r="N80" s="103" t="s">
        <v>37</v>
      </c>
      <c r="O80" s="104">
        <v>0</v>
      </c>
      <c r="P80" s="104">
        <f>O80*H80</f>
        <v>0</v>
      </c>
      <c r="Q80" s="104">
        <v>0</v>
      </c>
      <c r="R80" s="104">
        <f>Q80*H80</f>
        <v>0</v>
      </c>
      <c r="S80" s="104">
        <v>0</v>
      </c>
      <c r="T80" s="105">
        <f>S80*H80</f>
        <v>0</v>
      </c>
      <c r="AR80" s="106" t="s">
        <v>111</v>
      </c>
      <c r="AT80" s="106" t="s">
        <v>106</v>
      </c>
      <c r="AU80" s="106" t="s">
        <v>66</v>
      </c>
      <c r="AY80" s="13" t="s">
        <v>112</v>
      </c>
      <c r="BE80" s="107">
        <f>IF(N80="základní",J80,0)</f>
        <v>0</v>
      </c>
      <c r="BF80" s="107">
        <f>IF(N80="snížená",J80,0)</f>
        <v>0</v>
      </c>
      <c r="BG80" s="107">
        <f>IF(N80="zákl. přenesená",J80,0)</f>
        <v>0</v>
      </c>
      <c r="BH80" s="107">
        <f>IF(N80="sníž. přenesená",J80,0)</f>
        <v>0</v>
      </c>
      <c r="BI80" s="107">
        <f>IF(N80="nulová",J80,0)</f>
        <v>0</v>
      </c>
      <c r="BJ80" s="13" t="s">
        <v>74</v>
      </c>
      <c r="BK80" s="107">
        <f>ROUND(I80*H80,2)</f>
        <v>0</v>
      </c>
      <c r="BL80" s="13" t="s">
        <v>111</v>
      </c>
      <c r="BM80" s="106" t="s">
        <v>597</v>
      </c>
    </row>
    <row r="81" spans="2:65" s="1" customFormat="1">
      <c r="B81" s="255"/>
      <c r="C81" s="257"/>
      <c r="D81" s="263" t="s">
        <v>114</v>
      </c>
      <c r="E81" s="257"/>
      <c r="F81" s="264" t="s">
        <v>595</v>
      </c>
      <c r="G81" s="257"/>
      <c r="H81" s="257"/>
      <c r="J81" s="257"/>
      <c r="L81" s="25"/>
      <c r="M81" s="108"/>
      <c r="T81" s="45"/>
      <c r="AT81" s="13" t="s">
        <v>114</v>
      </c>
      <c r="AU81" s="13" t="s">
        <v>66</v>
      </c>
    </row>
    <row r="82" spans="2:65" s="1" customFormat="1">
      <c r="B82" s="255"/>
      <c r="C82" s="257"/>
      <c r="D82" s="275"/>
      <c r="E82" s="257"/>
      <c r="F82" s="276"/>
      <c r="G82" s="257"/>
      <c r="H82" s="257"/>
      <c r="J82" s="257"/>
      <c r="L82" s="25"/>
      <c r="M82" s="108"/>
      <c r="T82" s="45"/>
      <c r="AT82" s="13" t="s">
        <v>505</v>
      </c>
      <c r="AU82" s="13" t="s">
        <v>66</v>
      </c>
    </row>
    <row r="83" spans="2:65" s="1" customFormat="1" ht="16.5" customHeight="1">
      <c r="B83" s="255"/>
      <c r="C83" s="258" t="s">
        <v>76</v>
      </c>
      <c r="D83" s="258" t="s">
        <v>106</v>
      </c>
      <c r="E83" s="259" t="s">
        <v>598</v>
      </c>
      <c r="F83" s="260" t="s">
        <v>599</v>
      </c>
      <c r="G83" s="261" t="s">
        <v>600</v>
      </c>
      <c r="H83" s="262">
        <v>1</v>
      </c>
      <c r="I83" s="101"/>
      <c r="J83" s="273">
        <f>ROUND(I83*H83,2)</f>
        <v>0</v>
      </c>
      <c r="K83" s="100" t="s">
        <v>502</v>
      </c>
      <c r="L83" s="25"/>
      <c r="M83" s="102" t="s">
        <v>3</v>
      </c>
      <c r="N83" s="103" t="s">
        <v>37</v>
      </c>
      <c r="O83" s="104">
        <v>4.1120000000000001</v>
      </c>
      <c r="P83" s="104">
        <f>O83*H83</f>
        <v>4.1120000000000001</v>
      </c>
      <c r="Q83" s="104">
        <v>8.8000000000000005E-3</v>
      </c>
      <c r="R83" s="104">
        <f>Q83*H83</f>
        <v>8.8000000000000005E-3</v>
      </c>
      <c r="S83" s="104">
        <v>0</v>
      </c>
      <c r="T83" s="105">
        <f>S83*H83</f>
        <v>0</v>
      </c>
      <c r="AR83" s="106" t="s">
        <v>111</v>
      </c>
      <c r="AT83" s="106" t="s">
        <v>106</v>
      </c>
      <c r="AU83" s="106" t="s">
        <v>66</v>
      </c>
      <c r="AY83" s="13" t="s">
        <v>112</v>
      </c>
      <c r="BE83" s="107">
        <f>IF(N83="základní",J83,0)</f>
        <v>0</v>
      </c>
      <c r="BF83" s="107">
        <f>IF(N83="snížená",J83,0)</f>
        <v>0</v>
      </c>
      <c r="BG83" s="107">
        <f>IF(N83="zákl. přenesená",J83,0)</f>
        <v>0</v>
      </c>
      <c r="BH83" s="107">
        <f>IF(N83="sníž. přenesená",J83,0)</f>
        <v>0</v>
      </c>
      <c r="BI83" s="107">
        <f>IF(N83="nulová",J83,0)</f>
        <v>0</v>
      </c>
      <c r="BJ83" s="13" t="s">
        <v>74</v>
      </c>
      <c r="BK83" s="107">
        <f>ROUND(I83*H83,2)</f>
        <v>0</v>
      </c>
      <c r="BL83" s="13" t="s">
        <v>111</v>
      </c>
      <c r="BM83" s="106" t="s">
        <v>601</v>
      </c>
    </row>
    <row r="84" spans="2:65" s="1" customFormat="1">
      <c r="B84" s="255"/>
      <c r="C84" s="257"/>
      <c r="D84" s="263" t="s">
        <v>114</v>
      </c>
      <c r="E84" s="257"/>
      <c r="F84" s="264" t="s">
        <v>602</v>
      </c>
      <c r="G84" s="257"/>
      <c r="H84" s="257"/>
      <c r="J84" s="257"/>
      <c r="L84" s="25"/>
      <c r="M84" s="108"/>
      <c r="T84" s="45"/>
      <c r="AT84" s="13" t="s">
        <v>114</v>
      </c>
      <c r="AU84" s="13" t="s">
        <v>66</v>
      </c>
    </row>
    <row r="85" spans="2:65" s="1" customFormat="1">
      <c r="B85" s="255"/>
      <c r="C85" s="257"/>
      <c r="D85" s="275"/>
      <c r="E85" s="257"/>
      <c r="F85" s="276"/>
      <c r="G85" s="257"/>
      <c r="H85" s="257"/>
      <c r="J85" s="257"/>
      <c r="L85" s="25"/>
      <c r="M85" s="108"/>
      <c r="T85" s="45"/>
      <c r="AT85" s="13" t="s">
        <v>505</v>
      </c>
      <c r="AU85" s="13" t="s">
        <v>66</v>
      </c>
    </row>
    <row r="86" spans="2:65" s="1" customFormat="1" ht="16.5" customHeight="1">
      <c r="B86" s="255"/>
      <c r="C86" s="258" t="s">
        <v>123</v>
      </c>
      <c r="D86" s="258" t="s">
        <v>106</v>
      </c>
      <c r="E86" s="259" t="s">
        <v>603</v>
      </c>
      <c r="F86" s="260" t="s">
        <v>604</v>
      </c>
      <c r="G86" s="261" t="s">
        <v>596</v>
      </c>
      <c r="H86" s="262">
        <v>1</v>
      </c>
      <c r="I86" s="101"/>
      <c r="J86" s="273">
        <f>ROUND(I86*H86,2)</f>
        <v>0</v>
      </c>
      <c r="K86" s="100" t="s">
        <v>502</v>
      </c>
      <c r="L86" s="25"/>
      <c r="M86" s="102" t="s">
        <v>3</v>
      </c>
      <c r="N86" s="103" t="s">
        <v>37</v>
      </c>
      <c r="O86" s="104">
        <v>0</v>
      </c>
      <c r="P86" s="104">
        <f>O86*H86</f>
        <v>0</v>
      </c>
      <c r="Q86" s="104">
        <v>0</v>
      </c>
      <c r="R86" s="104">
        <f>Q86*H86</f>
        <v>0</v>
      </c>
      <c r="S86" s="104">
        <v>0</v>
      </c>
      <c r="T86" s="105">
        <f>S86*H86</f>
        <v>0</v>
      </c>
      <c r="AR86" s="106" t="s">
        <v>111</v>
      </c>
      <c r="AT86" s="106" t="s">
        <v>106</v>
      </c>
      <c r="AU86" s="106" t="s">
        <v>66</v>
      </c>
      <c r="AY86" s="13" t="s">
        <v>112</v>
      </c>
      <c r="BE86" s="107">
        <f>IF(N86="základní",J86,0)</f>
        <v>0</v>
      </c>
      <c r="BF86" s="107">
        <f>IF(N86="snížená",J86,0)</f>
        <v>0</v>
      </c>
      <c r="BG86" s="107">
        <f>IF(N86="zákl. přenesená",J86,0)</f>
        <v>0</v>
      </c>
      <c r="BH86" s="107">
        <f>IF(N86="sníž. přenesená",J86,0)</f>
        <v>0</v>
      </c>
      <c r="BI86" s="107">
        <f>IF(N86="nulová",J86,0)</f>
        <v>0</v>
      </c>
      <c r="BJ86" s="13" t="s">
        <v>74</v>
      </c>
      <c r="BK86" s="107">
        <f>ROUND(I86*H86,2)</f>
        <v>0</v>
      </c>
      <c r="BL86" s="13" t="s">
        <v>111</v>
      </c>
      <c r="BM86" s="106" t="s">
        <v>605</v>
      </c>
    </row>
    <row r="87" spans="2:65" s="1" customFormat="1">
      <c r="B87" s="255"/>
      <c r="C87" s="257"/>
      <c r="D87" s="263" t="s">
        <v>114</v>
      </c>
      <c r="E87" s="257"/>
      <c r="F87" s="264" t="s">
        <v>604</v>
      </c>
      <c r="G87" s="257"/>
      <c r="H87" s="257"/>
      <c r="J87" s="257"/>
      <c r="L87" s="25"/>
      <c r="M87" s="108"/>
      <c r="T87" s="45"/>
      <c r="AT87" s="13" t="s">
        <v>114</v>
      </c>
      <c r="AU87" s="13" t="s">
        <v>66</v>
      </c>
    </row>
    <row r="88" spans="2:65" s="1" customFormat="1">
      <c r="B88" s="255"/>
      <c r="C88" s="257"/>
      <c r="D88" s="275"/>
      <c r="E88" s="257"/>
      <c r="F88" s="276"/>
      <c r="G88" s="257"/>
      <c r="H88" s="257"/>
      <c r="J88" s="257"/>
      <c r="L88" s="25"/>
      <c r="M88" s="108"/>
      <c r="T88" s="45"/>
      <c r="AT88" s="13" t="s">
        <v>505</v>
      </c>
      <c r="AU88" s="13" t="s">
        <v>66</v>
      </c>
    </row>
    <row r="89" spans="2:65" s="1" customFormat="1" ht="16.5" customHeight="1">
      <c r="B89" s="255"/>
      <c r="C89" s="258" t="s">
        <v>111</v>
      </c>
      <c r="D89" s="258" t="s">
        <v>106</v>
      </c>
      <c r="E89" s="259" t="s">
        <v>606</v>
      </c>
      <c r="F89" s="260" t="s">
        <v>607</v>
      </c>
      <c r="G89" s="261" t="s">
        <v>596</v>
      </c>
      <c r="H89" s="262">
        <v>1</v>
      </c>
      <c r="I89" s="101"/>
      <c r="J89" s="273">
        <f>ROUND(I89*H89,2)</f>
        <v>0</v>
      </c>
      <c r="K89" s="100" t="s">
        <v>502</v>
      </c>
      <c r="L89" s="25"/>
      <c r="M89" s="102" t="s">
        <v>3</v>
      </c>
      <c r="N89" s="103" t="s">
        <v>37</v>
      </c>
      <c r="O89" s="104">
        <v>0</v>
      </c>
      <c r="P89" s="104">
        <f>O89*H89</f>
        <v>0</v>
      </c>
      <c r="Q89" s="104">
        <v>0</v>
      </c>
      <c r="R89" s="104">
        <f>Q89*H89</f>
        <v>0</v>
      </c>
      <c r="S89" s="104">
        <v>0</v>
      </c>
      <c r="T89" s="105">
        <f>S89*H89</f>
        <v>0</v>
      </c>
      <c r="AR89" s="106" t="s">
        <v>111</v>
      </c>
      <c r="AT89" s="106" t="s">
        <v>106</v>
      </c>
      <c r="AU89" s="106" t="s">
        <v>66</v>
      </c>
      <c r="AY89" s="13" t="s">
        <v>112</v>
      </c>
      <c r="BE89" s="107">
        <f>IF(N89="základní",J89,0)</f>
        <v>0</v>
      </c>
      <c r="BF89" s="107">
        <f>IF(N89="snížená",J89,0)</f>
        <v>0</v>
      </c>
      <c r="BG89" s="107">
        <f>IF(N89="zákl. přenesená",J89,0)</f>
        <v>0</v>
      </c>
      <c r="BH89" s="107">
        <f>IF(N89="sníž. přenesená",J89,0)</f>
        <v>0</v>
      </c>
      <c r="BI89" s="107">
        <f>IF(N89="nulová",J89,0)</f>
        <v>0</v>
      </c>
      <c r="BJ89" s="13" t="s">
        <v>74</v>
      </c>
      <c r="BK89" s="107">
        <f>ROUND(I89*H89,2)</f>
        <v>0</v>
      </c>
      <c r="BL89" s="13" t="s">
        <v>111</v>
      </c>
      <c r="BM89" s="106" t="s">
        <v>608</v>
      </c>
    </row>
    <row r="90" spans="2:65" s="1" customFormat="1">
      <c r="B90" s="255"/>
      <c r="C90" s="257"/>
      <c r="D90" s="263" t="s">
        <v>114</v>
      </c>
      <c r="E90" s="257"/>
      <c r="F90" s="264" t="s">
        <v>607</v>
      </c>
      <c r="G90" s="257"/>
      <c r="H90" s="257"/>
      <c r="J90" s="257"/>
      <c r="L90" s="25"/>
      <c r="M90" s="108"/>
      <c r="T90" s="45"/>
      <c r="AT90" s="13" t="s">
        <v>114</v>
      </c>
      <c r="AU90" s="13" t="s">
        <v>66</v>
      </c>
    </row>
    <row r="91" spans="2:65" s="1" customFormat="1">
      <c r="B91" s="255"/>
      <c r="C91" s="257"/>
      <c r="D91" s="275"/>
      <c r="E91" s="257"/>
      <c r="F91" s="276"/>
      <c r="G91" s="257"/>
      <c r="H91" s="257"/>
      <c r="J91" s="257"/>
      <c r="L91" s="25"/>
      <c r="M91" s="108"/>
      <c r="T91" s="45"/>
      <c r="AT91" s="13" t="s">
        <v>505</v>
      </c>
      <c r="AU91" s="13" t="s">
        <v>66</v>
      </c>
    </row>
    <row r="92" spans="2:65" s="1" customFormat="1" ht="16.5" customHeight="1">
      <c r="B92" s="255"/>
      <c r="C92" s="258" t="s">
        <v>134</v>
      </c>
      <c r="D92" s="258" t="s">
        <v>106</v>
      </c>
      <c r="E92" s="259" t="s">
        <v>609</v>
      </c>
      <c r="F92" s="260" t="s">
        <v>610</v>
      </c>
      <c r="G92" s="261" t="s">
        <v>596</v>
      </c>
      <c r="H92" s="262">
        <v>1</v>
      </c>
      <c r="I92" s="101"/>
      <c r="J92" s="273">
        <f>ROUND(I92*H92,2)</f>
        <v>0</v>
      </c>
      <c r="K92" s="100" t="s">
        <v>502</v>
      </c>
      <c r="L92" s="25"/>
      <c r="M92" s="102" t="s">
        <v>3</v>
      </c>
      <c r="N92" s="103" t="s">
        <v>37</v>
      </c>
      <c r="O92" s="104">
        <v>0</v>
      </c>
      <c r="P92" s="104">
        <f>O92*H92</f>
        <v>0</v>
      </c>
      <c r="Q92" s="104">
        <v>0</v>
      </c>
      <c r="R92" s="104">
        <f>Q92*H92</f>
        <v>0</v>
      </c>
      <c r="S92" s="104">
        <v>0</v>
      </c>
      <c r="T92" s="105">
        <f>S92*H92</f>
        <v>0</v>
      </c>
      <c r="AR92" s="106" t="s">
        <v>111</v>
      </c>
      <c r="AT92" s="106" t="s">
        <v>106</v>
      </c>
      <c r="AU92" s="106" t="s">
        <v>66</v>
      </c>
      <c r="AY92" s="13" t="s">
        <v>112</v>
      </c>
      <c r="BE92" s="107">
        <f>IF(N92="základní",J92,0)</f>
        <v>0</v>
      </c>
      <c r="BF92" s="107">
        <f>IF(N92="snížená",J92,0)</f>
        <v>0</v>
      </c>
      <c r="BG92" s="107">
        <f>IF(N92="zákl. přenesená",J92,0)</f>
        <v>0</v>
      </c>
      <c r="BH92" s="107">
        <f>IF(N92="sníž. přenesená",J92,0)</f>
        <v>0</v>
      </c>
      <c r="BI92" s="107">
        <f>IF(N92="nulová",J92,0)</f>
        <v>0</v>
      </c>
      <c r="BJ92" s="13" t="s">
        <v>74</v>
      </c>
      <c r="BK92" s="107">
        <f>ROUND(I92*H92,2)</f>
        <v>0</v>
      </c>
      <c r="BL92" s="13" t="s">
        <v>111</v>
      </c>
      <c r="BM92" s="106" t="s">
        <v>611</v>
      </c>
    </row>
    <row r="93" spans="2:65" s="1" customFormat="1">
      <c r="B93" s="255"/>
      <c r="C93" s="257"/>
      <c r="D93" s="263" t="s">
        <v>114</v>
      </c>
      <c r="E93" s="257"/>
      <c r="F93" s="264" t="s">
        <v>610</v>
      </c>
      <c r="G93" s="257"/>
      <c r="H93" s="257"/>
      <c r="J93" s="257"/>
      <c r="L93" s="25"/>
      <c r="M93" s="108"/>
      <c r="T93" s="45"/>
      <c r="AT93" s="13" t="s">
        <v>114</v>
      </c>
      <c r="AU93" s="13" t="s">
        <v>66</v>
      </c>
    </row>
    <row r="94" spans="2:65" s="1" customFormat="1">
      <c r="B94" s="255"/>
      <c r="C94" s="257"/>
      <c r="D94" s="275"/>
      <c r="E94" s="257"/>
      <c r="F94" s="276"/>
      <c r="G94" s="257"/>
      <c r="H94" s="257"/>
      <c r="J94" s="257"/>
      <c r="L94" s="25"/>
      <c r="M94" s="108"/>
      <c r="T94" s="45"/>
      <c r="AT94" s="13" t="s">
        <v>505</v>
      </c>
      <c r="AU94" s="13" t="s">
        <v>66</v>
      </c>
    </row>
    <row r="95" spans="2:65" s="1" customFormat="1" ht="16.5" customHeight="1">
      <c r="B95" s="255"/>
      <c r="C95" s="258" t="s">
        <v>139</v>
      </c>
      <c r="D95" s="258" t="s">
        <v>106</v>
      </c>
      <c r="E95" s="259" t="s">
        <v>612</v>
      </c>
      <c r="F95" s="260" t="s">
        <v>613</v>
      </c>
      <c r="G95" s="261" t="s">
        <v>596</v>
      </c>
      <c r="H95" s="262">
        <v>1</v>
      </c>
      <c r="I95" s="101"/>
      <c r="J95" s="273">
        <f>ROUND(I95*H95,2)</f>
        <v>0</v>
      </c>
      <c r="K95" s="100" t="s">
        <v>502</v>
      </c>
      <c r="L95" s="25"/>
      <c r="M95" s="102" t="s">
        <v>3</v>
      </c>
      <c r="N95" s="103" t="s">
        <v>37</v>
      </c>
      <c r="O95" s="104">
        <v>0</v>
      </c>
      <c r="P95" s="104">
        <f>O95*H95</f>
        <v>0</v>
      </c>
      <c r="Q95" s="104">
        <v>0</v>
      </c>
      <c r="R95" s="104">
        <f>Q95*H95</f>
        <v>0</v>
      </c>
      <c r="S95" s="104">
        <v>0</v>
      </c>
      <c r="T95" s="105">
        <f>S95*H95</f>
        <v>0</v>
      </c>
      <c r="AR95" s="106" t="s">
        <v>111</v>
      </c>
      <c r="AT95" s="106" t="s">
        <v>106</v>
      </c>
      <c r="AU95" s="106" t="s">
        <v>66</v>
      </c>
      <c r="AY95" s="13" t="s">
        <v>112</v>
      </c>
      <c r="BE95" s="107">
        <f>IF(N95="základní",J95,0)</f>
        <v>0</v>
      </c>
      <c r="BF95" s="107">
        <f>IF(N95="snížená",J95,0)</f>
        <v>0</v>
      </c>
      <c r="BG95" s="107">
        <f>IF(N95="zákl. přenesená",J95,0)</f>
        <v>0</v>
      </c>
      <c r="BH95" s="107">
        <f>IF(N95="sníž. přenesená",J95,0)</f>
        <v>0</v>
      </c>
      <c r="BI95" s="107">
        <f>IF(N95="nulová",J95,0)</f>
        <v>0</v>
      </c>
      <c r="BJ95" s="13" t="s">
        <v>74</v>
      </c>
      <c r="BK95" s="107">
        <f>ROUND(I95*H95,2)</f>
        <v>0</v>
      </c>
      <c r="BL95" s="13" t="s">
        <v>111</v>
      </c>
      <c r="BM95" s="106" t="s">
        <v>614</v>
      </c>
    </row>
    <row r="96" spans="2:65" s="1" customFormat="1">
      <c r="B96" s="255"/>
      <c r="C96" s="257"/>
      <c r="D96" s="263" t="s">
        <v>114</v>
      </c>
      <c r="E96" s="257"/>
      <c r="F96" s="264" t="s">
        <v>613</v>
      </c>
      <c r="G96" s="257"/>
      <c r="H96" s="257"/>
      <c r="J96" s="257"/>
      <c r="L96" s="25"/>
      <c r="M96" s="108"/>
      <c r="T96" s="45"/>
      <c r="AT96" s="13" t="s">
        <v>114</v>
      </c>
      <c r="AU96" s="13" t="s">
        <v>66</v>
      </c>
    </row>
    <row r="97" spans="2:65" s="1" customFormat="1">
      <c r="B97" s="255"/>
      <c r="C97" s="257"/>
      <c r="D97" s="275"/>
      <c r="E97" s="257"/>
      <c r="F97" s="276"/>
      <c r="G97" s="257"/>
      <c r="H97" s="257"/>
      <c r="J97" s="257"/>
      <c r="L97" s="25"/>
      <c r="M97" s="108"/>
      <c r="T97" s="45"/>
      <c r="AT97" s="13" t="s">
        <v>505</v>
      </c>
      <c r="AU97" s="13" t="s">
        <v>66</v>
      </c>
    </row>
    <row r="98" spans="2:65" s="1" customFormat="1" ht="16.5" customHeight="1">
      <c r="B98" s="255"/>
      <c r="C98" s="258" t="s">
        <v>144</v>
      </c>
      <c r="D98" s="258" t="s">
        <v>106</v>
      </c>
      <c r="E98" s="259" t="s">
        <v>615</v>
      </c>
      <c r="F98" s="260" t="s">
        <v>616</v>
      </c>
      <c r="G98" s="261" t="s">
        <v>596</v>
      </c>
      <c r="H98" s="262">
        <v>1</v>
      </c>
      <c r="I98" s="101"/>
      <c r="J98" s="273">
        <f>ROUND(I98*H98,2)</f>
        <v>0</v>
      </c>
      <c r="K98" s="100" t="s">
        <v>502</v>
      </c>
      <c r="L98" s="25"/>
      <c r="M98" s="102" t="s">
        <v>3</v>
      </c>
      <c r="N98" s="103" t="s">
        <v>37</v>
      </c>
      <c r="O98" s="104">
        <v>0</v>
      </c>
      <c r="P98" s="104">
        <f>O98*H98</f>
        <v>0</v>
      </c>
      <c r="Q98" s="104">
        <v>0</v>
      </c>
      <c r="R98" s="104">
        <f>Q98*H98</f>
        <v>0</v>
      </c>
      <c r="S98" s="104">
        <v>0</v>
      </c>
      <c r="T98" s="105">
        <f>S98*H98</f>
        <v>0</v>
      </c>
      <c r="AR98" s="106" t="s">
        <v>111</v>
      </c>
      <c r="AT98" s="106" t="s">
        <v>106</v>
      </c>
      <c r="AU98" s="106" t="s">
        <v>66</v>
      </c>
      <c r="AY98" s="13" t="s">
        <v>112</v>
      </c>
      <c r="BE98" s="107">
        <f>IF(N98="základní",J98,0)</f>
        <v>0</v>
      </c>
      <c r="BF98" s="107">
        <f>IF(N98="snížená",J98,0)</f>
        <v>0</v>
      </c>
      <c r="BG98" s="107">
        <f>IF(N98="zákl. přenesená",J98,0)</f>
        <v>0</v>
      </c>
      <c r="BH98" s="107">
        <f>IF(N98="sníž. přenesená",J98,0)</f>
        <v>0</v>
      </c>
      <c r="BI98" s="107">
        <f>IF(N98="nulová",J98,0)</f>
        <v>0</v>
      </c>
      <c r="BJ98" s="13" t="s">
        <v>74</v>
      </c>
      <c r="BK98" s="107">
        <f>ROUND(I98*H98,2)</f>
        <v>0</v>
      </c>
      <c r="BL98" s="13" t="s">
        <v>111</v>
      </c>
      <c r="BM98" s="106" t="s">
        <v>617</v>
      </c>
    </row>
    <row r="99" spans="2:65" s="1" customFormat="1">
      <c r="B99" s="255"/>
      <c r="C99" s="257"/>
      <c r="D99" s="263" t="s">
        <v>114</v>
      </c>
      <c r="E99" s="257"/>
      <c r="F99" s="264" t="s">
        <v>616</v>
      </c>
      <c r="G99" s="257"/>
      <c r="H99" s="257"/>
      <c r="J99" s="257"/>
      <c r="L99" s="25"/>
      <c r="M99" s="108"/>
      <c r="T99" s="45"/>
      <c r="AT99" s="13" t="s">
        <v>114</v>
      </c>
      <c r="AU99" s="13" t="s">
        <v>66</v>
      </c>
    </row>
    <row r="100" spans="2:65" s="1" customFormat="1">
      <c r="B100" s="255"/>
      <c r="C100" s="257"/>
      <c r="D100" s="275"/>
      <c r="E100" s="257"/>
      <c r="F100" s="276"/>
      <c r="G100" s="257"/>
      <c r="H100" s="257"/>
      <c r="J100" s="257"/>
      <c r="L100" s="25"/>
      <c r="M100" s="108"/>
      <c r="T100" s="45"/>
      <c r="AT100" s="13" t="s">
        <v>505</v>
      </c>
      <c r="AU100" s="13" t="s">
        <v>66</v>
      </c>
    </row>
    <row r="101" spans="2:65" s="1" customFormat="1" ht="16.5" customHeight="1">
      <c r="B101" s="255"/>
      <c r="C101" s="258" t="s">
        <v>127</v>
      </c>
      <c r="D101" s="258" t="s">
        <v>106</v>
      </c>
      <c r="E101" s="259" t="s">
        <v>618</v>
      </c>
      <c r="F101" s="260" t="s">
        <v>619</v>
      </c>
      <c r="G101" s="261" t="s">
        <v>596</v>
      </c>
      <c r="H101" s="262">
        <v>1</v>
      </c>
      <c r="I101" s="101"/>
      <c r="J101" s="273">
        <f>ROUND(I101*H101,2)</f>
        <v>0</v>
      </c>
      <c r="K101" s="100" t="s">
        <v>502</v>
      </c>
      <c r="L101" s="25"/>
      <c r="M101" s="102" t="s">
        <v>3</v>
      </c>
      <c r="N101" s="103" t="s">
        <v>37</v>
      </c>
      <c r="O101" s="104">
        <v>0</v>
      </c>
      <c r="P101" s="104">
        <f>O101*H101</f>
        <v>0</v>
      </c>
      <c r="Q101" s="104">
        <v>0</v>
      </c>
      <c r="R101" s="104">
        <f>Q101*H101</f>
        <v>0</v>
      </c>
      <c r="S101" s="104">
        <v>0</v>
      </c>
      <c r="T101" s="105">
        <f>S101*H101</f>
        <v>0</v>
      </c>
      <c r="AR101" s="106" t="s">
        <v>111</v>
      </c>
      <c r="AT101" s="106" t="s">
        <v>106</v>
      </c>
      <c r="AU101" s="106" t="s">
        <v>66</v>
      </c>
      <c r="AY101" s="13" t="s">
        <v>112</v>
      </c>
      <c r="BE101" s="107">
        <f>IF(N101="základní",J101,0)</f>
        <v>0</v>
      </c>
      <c r="BF101" s="107">
        <f>IF(N101="snížená",J101,0)</f>
        <v>0</v>
      </c>
      <c r="BG101" s="107">
        <f>IF(N101="zákl. přenesená",J101,0)</f>
        <v>0</v>
      </c>
      <c r="BH101" s="107">
        <f>IF(N101="sníž. přenesená",J101,0)</f>
        <v>0</v>
      </c>
      <c r="BI101" s="107">
        <f>IF(N101="nulová",J101,0)</f>
        <v>0</v>
      </c>
      <c r="BJ101" s="13" t="s">
        <v>74</v>
      </c>
      <c r="BK101" s="107">
        <f>ROUND(I101*H101,2)</f>
        <v>0</v>
      </c>
      <c r="BL101" s="13" t="s">
        <v>111</v>
      </c>
      <c r="BM101" s="106" t="s">
        <v>620</v>
      </c>
    </row>
    <row r="102" spans="2:65" s="1" customFormat="1">
      <c r="B102" s="255"/>
      <c r="C102" s="257"/>
      <c r="D102" s="263" t="s">
        <v>114</v>
      </c>
      <c r="E102" s="257"/>
      <c r="F102" s="264" t="s">
        <v>619</v>
      </c>
      <c r="G102" s="257"/>
      <c r="H102" s="257"/>
      <c r="J102" s="257"/>
      <c r="L102" s="25"/>
      <c r="M102" s="108"/>
      <c r="T102" s="45"/>
      <c r="AT102" s="13" t="s">
        <v>114</v>
      </c>
      <c r="AU102" s="13" t="s">
        <v>66</v>
      </c>
    </row>
    <row r="103" spans="2:65" s="1" customFormat="1">
      <c r="B103" s="255"/>
      <c r="C103" s="257"/>
      <c r="D103" s="275"/>
      <c r="E103" s="257"/>
      <c r="F103" s="276"/>
      <c r="G103" s="257"/>
      <c r="H103" s="257"/>
      <c r="J103" s="257"/>
      <c r="L103" s="25"/>
      <c r="M103" s="114"/>
      <c r="N103" s="115"/>
      <c r="O103" s="115"/>
      <c r="P103" s="115"/>
      <c r="Q103" s="115"/>
      <c r="R103" s="115"/>
      <c r="S103" s="115"/>
      <c r="T103" s="116"/>
      <c r="AT103" s="13" t="s">
        <v>505</v>
      </c>
      <c r="AU103" s="13" t="s">
        <v>66</v>
      </c>
    </row>
    <row r="104" spans="2:65" s="1" customFormat="1" ht="6.95" customHeight="1">
      <c r="B104" s="271"/>
      <c r="C104" s="272"/>
      <c r="D104" s="272"/>
      <c r="E104" s="272"/>
      <c r="F104" s="272"/>
      <c r="G104" s="272"/>
      <c r="H104" s="272"/>
      <c r="I104" s="35"/>
      <c r="J104" s="272"/>
      <c r="K104" s="35"/>
      <c r="L104" s="25"/>
    </row>
  </sheetData>
  <sheetProtection algorithmName="SHA-512" hashValue="rtCPNz8enOhybHAD/nESeV+wW7gJZNn9hJ7AQV7MRSvd0EETQFaTTMHt5VuV6UgysqPcIDZPlpr+mC4aOSR9lQ==" saltValue="pe1d3MhkpzYgABoME9tLDA==" spinCount="100000" sheet="1" objects="1" scenarios="1"/>
  <autoFilter ref="C78:K103" xr:uid="{00000000-0009-0000-0000-000003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>
      <selection activeCell="E29" sqref="E29"/>
    </sheetView>
  </sheetViews>
  <sheetFormatPr defaultRowHeight="11.25"/>
  <cols>
    <col min="1" max="1" width="8.33203125" style="126" customWidth="1"/>
    <col min="2" max="2" width="1.6640625" style="126" customWidth="1"/>
    <col min="3" max="4" width="5" style="126" customWidth="1"/>
    <col min="5" max="5" width="11.6640625" style="126" customWidth="1"/>
    <col min="6" max="6" width="9.1640625" style="126" customWidth="1"/>
    <col min="7" max="7" width="5" style="126" customWidth="1"/>
    <col min="8" max="8" width="77.83203125" style="126" customWidth="1"/>
    <col min="9" max="10" width="20" style="126" customWidth="1"/>
    <col min="11" max="11" width="1.6640625" style="126" customWidth="1"/>
  </cols>
  <sheetData>
    <row r="1" spans="2:11" customFormat="1" ht="37.5" customHeight="1"/>
    <row r="2" spans="2:11" customFormat="1" ht="7.5" customHeight="1">
      <c r="B2" s="127"/>
      <c r="C2" s="128"/>
      <c r="D2" s="128"/>
      <c r="E2" s="128"/>
      <c r="F2" s="128"/>
      <c r="G2" s="128"/>
      <c r="H2" s="128"/>
      <c r="I2" s="128"/>
      <c r="J2" s="128"/>
      <c r="K2" s="129"/>
    </row>
    <row r="3" spans="2:11" s="11" customFormat="1" ht="45" customHeight="1">
      <c r="B3" s="130"/>
      <c r="C3" s="242" t="s">
        <v>625</v>
      </c>
      <c r="D3" s="242"/>
      <c r="E3" s="242"/>
      <c r="F3" s="242"/>
      <c r="G3" s="242"/>
      <c r="H3" s="242"/>
      <c r="I3" s="242"/>
      <c r="J3" s="242"/>
      <c r="K3" s="131"/>
    </row>
    <row r="4" spans="2:11" customFormat="1" ht="25.5" customHeight="1">
      <c r="B4" s="132"/>
      <c r="C4" s="247" t="s">
        <v>626</v>
      </c>
      <c r="D4" s="247"/>
      <c r="E4" s="247"/>
      <c r="F4" s="247"/>
      <c r="G4" s="247"/>
      <c r="H4" s="247"/>
      <c r="I4" s="247"/>
      <c r="J4" s="247"/>
      <c r="K4" s="133"/>
    </row>
    <row r="5" spans="2:11" customFormat="1" ht="5.25" customHeight="1">
      <c r="B5" s="132"/>
      <c r="C5" s="134"/>
      <c r="D5" s="134"/>
      <c r="E5" s="134"/>
      <c r="F5" s="134"/>
      <c r="G5" s="134"/>
      <c r="H5" s="134"/>
      <c r="I5" s="134"/>
      <c r="J5" s="134"/>
      <c r="K5" s="133"/>
    </row>
    <row r="6" spans="2:11" customFormat="1" ht="15" customHeight="1">
      <c r="B6" s="132"/>
      <c r="C6" s="246" t="s">
        <v>627</v>
      </c>
      <c r="D6" s="246"/>
      <c r="E6" s="246"/>
      <c r="F6" s="246"/>
      <c r="G6" s="246"/>
      <c r="H6" s="246"/>
      <c r="I6" s="246"/>
      <c r="J6" s="246"/>
      <c r="K6" s="133"/>
    </row>
    <row r="7" spans="2:11" customFormat="1" ht="15" customHeight="1">
      <c r="B7" s="136"/>
      <c r="C7" s="246" t="s">
        <v>628</v>
      </c>
      <c r="D7" s="246"/>
      <c r="E7" s="246"/>
      <c r="F7" s="246"/>
      <c r="G7" s="246"/>
      <c r="H7" s="246"/>
      <c r="I7" s="246"/>
      <c r="J7" s="246"/>
      <c r="K7" s="133"/>
    </row>
    <row r="8" spans="2:11" customFormat="1" ht="12.75" customHeight="1">
      <c r="B8" s="136"/>
      <c r="C8" s="135"/>
      <c r="D8" s="135"/>
      <c r="E8" s="135"/>
      <c r="F8" s="135"/>
      <c r="G8" s="135"/>
      <c r="H8" s="135"/>
      <c r="I8" s="135"/>
      <c r="J8" s="135"/>
      <c r="K8" s="133"/>
    </row>
    <row r="9" spans="2:11" customFormat="1" ht="15" customHeight="1">
      <c r="B9" s="136"/>
      <c r="C9" s="246" t="s">
        <v>629</v>
      </c>
      <c r="D9" s="246"/>
      <c r="E9" s="246"/>
      <c r="F9" s="246"/>
      <c r="G9" s="246"/>
      <c r="H9" s="246"/>
      <c r="I9" s="246"/>
      <c r="J9" s="246"/>
      <c r="K9" s="133"/>
    </row>
    <row r="10" spans="2:11" customFormat="1" ht="15" customHeight="1">
      <c r="B10" s="136"/>
      <c r="C10" s="135"/>
      <c r="D10" s="246" t="s">
        <v>630</v>
      </c>
      <c r="E10" s="246"/>
      <c r="F10" s="246"/>
      <c r="G10" s="246"/>
      <c r="H10" s="246"/>
      <c r="I10" s="246"/>
      <c r="J10" s="246"/>
      <c r="K10" s="133"/>
    </row>
    <row r="11" spans="2:11" customFormat="1" ht="15" customHeight="1">
      <c r="B11" s="136"/>
      <c r="C11" s="137"/>
      <c r="D11" s="246" t="s">
        <v>631</v>
      </c>
      <c r="E11" s="246"/>
      <c r="F11" s="246"/>
      <c r="G11" s="246"/>
      <c r="H11" s="246"/>
      <c r="I11" s="246"/>
      <c r="J11" s="246"/>
      <c r="K11" s="133"/>
    </row>
    <row r="12" spans="2:11" customFormat="1" ht="15" customHeight="1">
      <c r="B12" s="136"/>
      <c r="C12" s="137"/>
      <c r="D12" s="135"/>
      <c r="E12" s="135"/>
      <c r="F12" s="135"/>
      <c r="G12" s="135"/>
      <c r="H12" s="135"/>
      <c r="I12" s="135"/>
      <c r="J12" s="135"/>
      <c r="K12" s="133"/>
    </row>
    <row r="13" spans="2:11" customFormat="1" ht="15" customHeight="1">
      <c r="B13" s="136"/>
      <c r="C13" s="137"/>
      <c r="D13" s="138" t="s">
        <v>632</v>
      </c>
      <c r="E13" s="135"/>
      <c r="F13" s="135"/>
      <c r="G13" s="135"/>
      <c r="H13" s="135"/>
      <c r="I13" s="135"/>
      <c r="J13" s="135"/>
      <c r="K13" s="133"/>
    </row>
    <row r="14" spans="2:11" customFormat="1" ht="12.75" customHeight="1">
      <c r="B14" s="136"/>
      <c r="C14" s="137"/>
      <c r="D14" s="137"/>
      <c r="E14" s="137"/>
      <c r="F14" s="137"/>
      <c r="G14" s="137"/>
      <c r="H14" s="137"/>
      <c r="I14" s="137"/>
      <c r="J14" s="137"/>
      <c r="K14" s="133"/>
    </row>
    <row r="15" spans="2:11" customFormat="1" ht="15" customHeight="1">
      <c r="B15" s="136"/>
      <c r="C15" s="137"/>
      <c r="D15" s="246" t="s">
        <v>633</v>
      </c>
      <c r="E15" s="246"/>
      <c r="F15" s="246"/>
      <c r="G15" s="246"/>
      <c r="H15" s="246"/>
      <c r="I15" s="246"/>
      <c r="J15" s="246"/>
      <c r="K15" s="133"/>
    </row>
    <row r="16" spans="2:11" customFormat="1" ht="15" customHeight="1">
      <c r="B16" s="136"/>
      <c r="C16" s="137"/>
      <c r="D16" s="246" t="s">
        <v>634</v>
      </c>
      <c r="E16" s="246"/>
      <c r="F16" s="246"/>
      <c r="G16" s="246"/>
      <c r="H16" s="246"/>
      <c r="I16" s="246"/>
      <c r="J16" s="246"/>
      <c r="K16" s="133"/>
    </row>
    <row r="17" spans="2:11" customFormat="1" ht="15" customHeight="1">
      <c r="B17" s="136"/>
      <c r="C17" s="137"/>
      <c r="D17" s="246" t="s">
        <v>635</v>
      </c>
      <c r="E17" s="246"/>
      <c r="F17" s="246"/>
      <c r="G17" s="246"/>
      <c r="H17" s="246"/>
      <c r="I17" s="246"/>
      <c r="J17" s="246"/>
      <c r="K17" s="133"/>
    </row>
    <row r="18" spans="2:11" customFormat="1" ht="15" customHeight="1">
      <c r="B18" s="136"/>
      <c r="C18" s="137"/>
      <c r="D18" s="137"/>
      <c r="E18" s="139" t="s">
        <v>73</v>
      </c>
      <c r="F18" s="246" t="s">
        <v>636</v>
      </c>
      <c r="G18" s="246"/>
      <c r="H18" s="246"/>
      <c r="I18" s="246"/>
      <c r="J18" s="246"/>
      <c r="K18" s="133"/>
    </row>
    <row r="19" spans="2:11" customFormat="1" ht="15" customHeight="1">
      <c r="B19" s="136"/>
      <c r="C19" s="137"/>
      <c r="D19" s="137"/>
      <c r="E19" s="139" t="s">
        <v>637</v>
      </c>
      <c r="F19" s="246" t="s">
        <v>638</v>
      </c>
      <c r="G19" s="246"/>
      <c r="H19" s="246"/>
      <c r="I19" s="246"/>
      <c r="J19" s="246"/>
      <c r="K19" s="133"/>
    </row>
    <row r="20" spans="2:11" customFormat="1" ht="15" customHeight="1">
      <c r="B20" s="136"/>
      <c r="C20" s="137"/>
      <c r="D20" s="137"/>
      <c r="E20" s="139" t="s">
        <v>639</v>
      </c>
      <c r="F20" s="246" t="s">
        <v>640</v>
      </c>
      <c r="G20" s="246"/>
      <c r="H20" s="246"/>
      <c r="I20" s="246"/>
      <c r="J20" s="246"/>
      <c r="K20" s="133"/>
    </row>
    <row r="21" spans="2:11" customFormat="1" ht="15" customHeight="1">
      <c r="B21" s="136"/>
      <c r="C21" s="137"/>
      <c r="D21" s="137"/>
      <c r="E21" s="139" t="s">
        <v>81</v>
      </c>
      <c r="F21" s="246" t="s">
        <v>641</v>
      </c>
      <c r="G21" s="246"/>
      <c r="H21" s="246"/>
      <c r="I21" s="246"/>
      <c r="J21" s="246"/>
      <c r="K21" s="133"/>
    </row>
    <row r="22" spans="2:11" customFormat="1" ht="15" customHeight="1">
      <c r="B22" s="136"/>
      <c r="C22" s="137"/>
      <c r="D22" s="137"/>
      <c r="E22" s="139" t="s">
        <v>642</v>
      </c>
      <c r="F22" s="246" t="s">
        <v>643</v>
      </c>
      <c r="G22" s="246"/>
      <c r="H22" s="246"/>
      <c r="I22" s="246"/>
      <c r="J22" s="246"/>
      <c r="K22" s="133"/>
    </row>
    <row r="23" spans="2:11" customFormat="1" ht="15" customHeight="1">
      <c r="B23" s="136"/>
      <c r="C23" s="137"/>
      <c r="D23" s="137"/>
      <c r="E23" s="139" t="s">
        <v>644</v>
      </c>
      <c r="F23" s="246" t="s">
        <v>645</v>
      </c>
      <c r="G23" s="246"/>
      <c r="H23" s="246"/>
      <c r="I23" s="246"/>
      <c r="J23" s="246"/>
      <c r="K23" s="133"/>
    </row>
    <row r="24" spans="2:11" customFormat="1" ht="12.75" customHeight="1">
      <c r="B24" s="136"/>
      <c r="C24" s="137"/>
      <c r="D24" s="137"/>
      <c r="E24" s="137"/>
      <c r="F24" s="137"/>
      <c r="G24" s="137"/>
      <c r="H24" s="137"/>
      <c r="I24" s="137"/>
      <c r="J24" s="137"/>
      <c r="K24" s="133"/>
    </row>
    <row r="25" spans="2:11" customFormat="1" ht="15" customHeight="1">
      <c r="B25" s="136"/>
      <c r="C25" s="246" t="s">
        <v>646</v>
      </c>
      <c r="D25" s="246"/>
      <c r="E25" s="246"/>
      <c r="F25" s="246"/>
      <c r="G25" s="246"/>
      <c r="H25" s="246"/>
      <c r="I25" s="246"/>
      <c r="J25" s="246"/>
      <c r="K25" s="133"/>
    </row>
    <row r="26" spans="2:11" customFormat="1" ht="15" customHeight="1">
      <c r="B26" s="136"/>
      <c r="C26" s="246" t="s">
        <v>647</v>
      </c>
      <c r="D26" s="246"/>
      <c r="E26" s="246"/>
      <c r="F26" s="246"/>
      <c r="G26" s="246"/>
      <c r="H26" s="246"/>
      <c r="I26" s="246"/>
      <c r="J26" s="246"/>
      <c r="K26" s="133"/>
    </row>
    <row r="27" spans="2:11" customFormat="1" ht="15" customHeight="1">
      <c r="B27" s="136"/>
      <c r="C27" s="135"/>
      <c r="D27" s="246" t="s">
        <v>648</v>
      </c>
      <c r="E27" s="246"/>
      <c r="F27" s="246"/>
      <c r="G27" s="246"/>
      <c r="H27" s="246"/>
      <c r="I27" s="246"/>
      <c r="J27" s="246"/>
      <c r="K27" s="133"/>
    </row>
    <row r="28" spans="2:11" customFormat="1" ht="15" customHeight="1">
      <c r="B28" s="136"/>
      <c r="C28" s="137"/>
      <c r="D28" s="246" t="s">
        <v>649</v>
      </c>
      <c r="E28" s="246"/>
      <c r="F28" s="246"/>
      <c r="G28" s="246"/>
      <c r="H28" s="246"/>
      <c r="I28" s="246"/>
      <c r="J28" s="246"/>
      <c r="K28" s="133"/>
    </row>
    <row r="29" spans="2:11" customFormat="1" ht="12.75" customHeight="1">
      <c r="B29" s="136"/>
      <c r="C29" s="137"/>
      <c r="D29" s="137"/>
      <c r="E29" s="137"/>
      <c r="F29" s="137"/>
      <c r="G29" s="137"/>
      <c r="H29" s="137"/>
      <c r="I29" s="137"/>
      <c r="J29" s="137"/>
      <c r="K29" s="133"/>
    </row>
    <row r="30" spans="2:11" customFormat="1" ht="15" customHeight="1">
      <c r="B30" s="136"/>
      <c r="C30" s="137"/>
      <c r="D30" s="246" t="s">
        <v>650</v>
      </c>
      <c r="E30" s="246"/>
      <c r="F30" s="246"/>
      <c r="G30" s="246"/>
      <c r="H30" s="246"/>
      <c r="I30" s="246"/>
      <c r="J30" s="246"/>
      <c r="K30" s="133"/>
    </row>
    <row r="31" spans="2:11" customFormat="1" ht="15" customHeight="1">
      <c r="B31" s="136"/>
      <c r="C31" s="137"/>
      <c r="D31" s="246" t="s">
        <v>651</v>
      </c>
      <c r="E31" s="246"/>
      <c r="F31" s="246"/>
      <c r="G31" s="246"/>
      <c r="H31" s="246"/>
      <c r="I31" s="246"/>
      <c r="J31" s="246"/>
      <c r="K31" s="133"/>
    </row>
    <row r="32" spans="2:11" customFormat="1" ht="12.75" customHeight="1">
      <c r="B32" s="136"/>
      <c r="C32" s="137"/>
      <c r="D32" s="137"/>
      <c r="E32" s="137"/>
      <c r="F32" s="137"/>
      <c r="G32" s="137"/>
      <c r="H32" s="137"/>
      <c r="I32" s="137"/>
      <c r="J32" s="137"/>
      <c r="K32" s="133"/>
    </row>
    <row r="33" spans="2:11" customFormat="1" ht="15" customHeight="1">
      <c r="B33" s="136"/>
      <c r="C33" s="137"/>
      <c r="D33" s="246" t="s">
        <v>652</v>
      </c>
      <c r="E33" s="246"/>
      <c r="F33" s="246"/>
      <c r="G33" s="246"/>
      <c r="H33" s="246"/>
      <c r="I33" s="246"/>
      <c r="J33" s="246"/>
      <c r="K33" s="133"/>
    </row>
    <row r="34" spans="2:11" customFormat="1" ht="15" customHeight="1">
      <c r="B34" s="136"/>
      <c r="C34" s="137"/>
      <c r="D34" s="246" t="s">
        <v>653</v>
      </c>
      <c r="E34" s="246"/>
      <c r="F34" s="246"/>
      <c r="G34" s="246"/>
      <c r="H34" s="246"/>
      <c r="I34" s="246"/>
      <c r="J34" s="246"/>
      <c r="K34" s="133"/>
    </row>
    <row r="35" spans="2:11" customFormat="1" ht="15" customHeight="1">
      <c r="B35" s="136"/>
      <c r="C35" s="137"/>
      <c r="D35" s="246" t="s">
        <v>654</v>
      </c>
      <c r="E35" s="246"/>
      <c r="F35" s="246"/>
      <c r="G35" s="246"/>
      <c r="H35" s="246"/>
      <c r="I35" s="246"/>
      <c r="J35" s="246"/>
      <c r="K35" s="133"/>
    </row>
    <row r="36" spans="2:11" customFormat="1" ht="15" customHeight="1">
      <c r="B36" s="136"/>
      <c r="C36" s="137"/>
      <c r="D36" s="135"/>
      <c r="E36" s="138" t="s">
        <v>94</v>
      </c>
      <c r="F36" s="135"/>
      <c r="G36" s="246" t="s">
        <v>655</v>
      </c>
      <c r="H36" s="246"/>
      <c r="I36" s="246"/>
      <c r="J36" s="246"/>
      <c r="K36" s="133"/>
    </row>
    <row r="37" spans="2:11" customFormat="1" ht="30.75" customHeight="1">
      <c r="B37" s="136"/>
      <c r="C37" s="137"/>
      <c r="D37" s="135"/>
      <c r="E37" s="138" t="s">
        <v>656</v>
      </c>
      <c r="F37" s="135"/>
      <c r="G37" s="246" t="s">
        <v>657</v>
      </c>
      <c r="H37" s="246"/>
      <c r="I37" s="246"/>
      <c r="J37" s="246"/>
      <c r="K37" s="133"/>
    </row>
    <row r="38" spans="2:11" customFormat="1" ht="15" customHeight="1">
      <c r="B38" s="136"/>
      <c r="C38" s="137"/>
      <c r="D38" s="135"/>
      <c r="E38" s="138" t="s">
        <v>47</v>
      </c>
      <c r="F38" s="135"/>
      <c r="G38" s="246" t="s">
        <v>658</v>
      </c>
      <c r="H38" s="246"/>
      <c r="I38" s="246"/>
      <c r="J38" s="246"/>
      <c r="K38" s="133"/>
    </row>
    <row r="39" spans="2:11" customFormat="1" ht="15" customHeight="1">
      <c r="B39" s="136"/>
      <c r="C39" s="137"/>
      <c r="D39" s="135"/>
      <c r="E39" s="138" t="s">
        <v>48</v>
      </c>
      <c r="F39" s="135"/>
      <c r="G39" s="246" t="s">
        <v>659</v>
      </c>
      <c r="H39" s="246"/>
      <c r="I39" s="246"/>
      <c r="J39" s="246"/>
      <c r="K39" s="133"/>
    </row>
    <row r="40" spans="2:11" customFormat="1" ht="15" customHeight="1">
      <c r="B40" s="136"/>
      <c r="C40" s="137"/>
      <c r="D40" s="135"/>
      <c r="E40" s="138" t="s">
        <v>95</v>
      </c>
      <c r="F40" s="135"/>
      <c r="G40" s="246" t="s">
        <v>660</v>
      </c>
      <c r="H40" s="246"/>
      <c r="I40" s="246"/>
      <c r="J40" s="246"/>
      <c r="K40" s="133"/>
    </row>
    <row r="41" spans="2:11" customFormat="1" ht="15" customHeight="1">
      <c r="B41" s="136"/>
      <c r="C41" s="137"/>
      <c r="D41" s="135"/>
      <c r="E41" s="138" t="s">
        <v>96</v>
      </c>
      <c r="F41" s="135"/>
      <c r="G41" s="246" t="s">
        <v>661</v>
      </c>
      <c r="H41" s="246"/>
      <c r="I41" s="246"/>
      <c r="J41" s="246"/>
      <c r="K41" s="133"/>
    </row>
    <row r="42" spans="2:11" customFormat="1" ht="15" customHeight="1">
      <c r="B42" s="136"/>
      <c r="C42" s="137"/>
      <c r="D42" s="135"/>
      <c r="E42" s="138" t="s">
        <v>662</v>
      </c>
      <c r="F42" s="135"/>
      <c r="G42" s="246" t="s">
        <v>663</v>
      </c>
      <c r="H42" s="246"/>
      <c r="I42" s="246"/>
      <c r="J42" s="246"/>
      <c r="K42" s="133"/>
    </row>
    <row r="43" spans="2:11" customFormat="1" ht="15" customHeight="1">
      <c r="B43" s="136"/>
      <c r="C43" s="137"/>
      <c r="D43" s="135"/>
      <c r="E43" s="138"/>
      <c r="F43" s="135"/>
      <c r="G43" s="246" t="s">
        <v>664</v>
      </c>
      <c r="H43" s="246"/>
      <c r="I43" s="246"/>
      <c r="J43" s="246"/>
      <c r="K43" s="133"/>
    </row>
    <row r="44" spans="2:11" customFormat="1" ht="15" customHeight="1">
      <c r="B44" s="136"/>
      <c r="C44" s="137"/>
      <c r="D44" s="135"/>
      <c r="E44" s="138" t="s">
        <v>665</v>
      </c>
      <c r="F44" s="135"/>
      <c r="G44" s="246" t="s">
        <v>666</v>
      </c>
      <c r="H44" s="246"/>
      <c r="I44" s="246"/>
      <c r="J44" s="246"/>
      <c r="K44" s="133"/>
    </row>
    <row r="45" spans="2:11" customFormat="1" ht="15" customHeight="1">
      <c r="B45" s="136"/>
      <c r="C45" s="137"/>
      <c r="D45" s="135"/>
      <c r="E45" s="138" t="s">
        <v>98</v>
      </c>
      <c r="F45" s="135"/>
      <c r="G45" s="246" t="s">
        <v>667</v>
      </c>
      <c r="H45" s="246"/>
      <c r="I45" s="246"/>
      <c r="J45" s="246"/>
      <c r="K45" s="133"/>
    </row>
    <row r="46" spans="2:11" customFormat="1" ht="12.75" customHeight="1">
      <c r="B46" s="136"/>
      <c r="C46" s="137"/>
      <c r="D46" s="135"/>
      <c r="E46" s="135"/>
      <c r="F46" s="135"/>
      <c r="G46" s="135"/>
      <c r="H46" s="135"/>
      <c r="I46" s="135"/>
      <c r="J46" s="135"/>
      <c r="K46" s="133"/>
    </row>
    <row r="47" spans="2:11" customFormat="1" ht="15" customHeight="1">
      <c r="B47" s="136"/>
      <c r="C47" s="137"/>
      <c r="D47" s="246" t="s">
        <v>668</v>
      </c>
      <c r="E47" s="246"/>
      <c r="F47" s="246"/>
      <c r="G47" s="246"/>
      <c r="H47" s="246"/>
      <c r="I47" s="246"/>
      <c r="J47" s="246"/>
      <c r="K47" s="133"/>
    </row>
    <row r="48" spans="2:11" customFormat="1" ht="15" customHeight="1">
      <c r="B48" s="136"/>
      <c r="C48" s="137"/>
      <c r="D48" s="137"/>
      <c r="E48" s="246" t="s">
        <v>669</v>
      </c>
      <c r="F48" s="246"/>
      <c r="G48" s="246"/>
      <c r="H48" s="246"/>
      <c r="I48" s="246"/>
      <c r="J48" s="246"/>
      <c r="K48" s="133"/>
    </row>
    <row r="49" spans="2:11" customFormat="1" ht="15" customHeight="1">
      <c r="B49" s="136"/>
      <c r="C49" s="137"/>
      <c r="D49" s="137"/>
      <c r="E49" s="246" t="s">
        <v>670</v>
      </c>
      <c r="F49" s="246"/>
      <c r="G49" s="246"/>
      <c r="H49" s="246"/>
      <c r="I49" s="246"/>
      <c r="J49" s="246"/>
      <c r="K49" s="133"/>
    </row>
    <row r="50" spans="2:11" customFormat="1" ht="15" customHeight="1">
      <c r="B50" s="136"/>
      <c r="C50" s="137"/>
      <c r="D50" s="137"/>
      <c r="E50" s="246" t="s">
        <v>671</v>
      </c>
      <c r="F50" s="246"/>
      <c r="G50" s="246"/>
      <c r="H50" s="246"/>
      <c r="I50" s="246"/>
      <c r="J50" s="246"/>
      <c r="K50" s="133"/>
    </row>
    <row r="51" spans="2:11" customFormat="1" ht="15" customHeight="1">
      <c r="B51" s="136"/>
      <c r="C51" s="137"/>
      <c r="D51" s="246" t="s">
        <v>672</v>
      </c>
      <c r="E51" s="246"/>
      <c r="F51" s="246"/>
      <c r="G51" s="246"/>
      <c r="H51" s="246"/>
      <c r="I51" s="246"/>
      <c r="J51" s="246"/>
      <c r="K51" s="133"/>
    </row>
    <row r="52" spans="2:11" customFormat="1" ht="25.5" customHeight="1">
      <c r="B52" s="132"/>
      <c r="C52" s="247" t="s">
        <v>673</v>
      </c>
      <c r="D52" s="247"/>
      <c r="E52" s="247"/>
      <c r="F52" s="247"/>
      <c r="G52" s="247"/>
      <c r="H52" s="247"/>
      <c r="I52" s="247"/>
      <c r="J52" s="247"/>
      <c r="K52" s="133"/>
    </row>
    <row r="53" spans="2:11" customFormat="1" ht="5.25" customHeight="1">
      <c r="B53" s="132"/>
      <c r="C53" s="134"/>
      <c r="D53" s="134"/>
      <c r="E53" s="134"/>
      <c r="F53" s="134"/>
      <c r="G53" s="134"/>
      <c r="H53" s="134"/>
      <c r="I53" s="134"/>
      <c r="J53" s="134"/>
      <c r="K53" s="133"/>
    </row>
    <row r="54" spans="2:11" customFormat="1" ht="15" customHeight="1">
      <c r="B54" s="132"/>
      <c r="C54" s="246" t="s">
        <v>674</v>
      </c>
      <c r="D54" s="246"/>
      <c r="E54" s="246"/>
      <c r="F54" s="246"/>
      <c r="G54" s="246"/>
      <c r="H54" s="246"/>
      <c r="I54" s="246"/>
      <c r="J54" s="246"/>
      <c r="K54" s="133"/>
    </row>
    <row r="55" spans="2:11" customFormat="1" ht="15" customHeight="1">
      <c r="B55" s="132"/>
      <c r="C55" s="246" t="s">
        <v>675</v>
      </c>
      <c r="D55" s="246"/>
      <c r="E55" s="246"/>
      <c r="F55" s="246"/>
      <c r="G55" s="246"/>
      <c r="H55" s="246"/>
      <c r="I55" s="246"/>
      <c r="J55" s="246"/>
      <c r="K55" s="133"/>
    </row>
    <row r="56" spans="2:11" customFormat="1" ht="12.75" customHeight="1">
      <c r="B56" s="132"/>
      <c r="C56" s="135"/>
      <c r="D56" s="135"/>
      <c r="E56" s="135"/>
      <c r="F56" s="135"/>
      <c r="G56" s="135"/>
      <c r="H56" s="135"/>
      <c r="I56" s="135"/>
      <c r="J56" s="135"/>
      <c r="K56" s="133"/>
    </row>
    <row r="57" spans="2:11" customFormat="1" ht="15" customHeight="1">
      <c r="B57" s="132"/>
      <c r="C57" s="246" t="s">
        <v>676</v>
      </c>
      <c r="D57" s="246"/>
      <c r="E57" s="246"/>
      <c r="F57" s="246"/>
      <c r="G57" s="246"/>
      <c r="H57" s="246"/>
      <c r="I57" s="246"/>
      <c r="J57" s="246"/>
      <c r="K57" s="133"/>
    </row>
    <row r="58" spans="2:11" customFormat="1" ht="15" customHeight="1">
      <c r="B58" s="132"/>
      <c r="C58" s="137"/>
      <c r="D58" s="246" t="s">
        <v>677</v>
      </c>
      <c r="E58" s="246"/>
      <c r="F58" s="246"/>
      <c r="G58" s="246"/>
      <c r="H58" s="246"/>
      <c r="I58" s="246"/>
      <c r="J58" s="246"/>
      <c r="K58" s="133"/>
    </row>
    <row r="59" spans="2:11" customFormat="1" ht="15" customHeight="1">
      <c r="B59" s="132"/>
      <c r="C59" s="137"/>
      <c r="D59" s="246" t="s">
        <v>678</v>
      </c>
      <c r="E59" s="246"/>
      <c r="F59" s="246"/>
      <c r="G59" s="246"/>
      <c r="H59" s="246"/>
      <c r="I59" s="246"/>
      <c r="J59" s="246"/>
      <c r="K59" s="133"/>
    </row>
    <row r="60" spans="2:11" customFormat="1" ht="15" customHeight="1">
      <c r="B60" s="132"/>
      <c r="C60" s="137"/>
      <c r="D60" s="246" t="s">
        <v>679</v>
      </c>
      <c r="E60" s="246"/>
      <c r="F60" s="246"/>
      <c r="G60" s="246"/>
      <c r="H60" s="246"/>
      <c r="I60" s="246"/>
      <c r="J60" s="246"/>
      <c r="K60" s="133"/>
    </row>
    <row r="61" spans="2:11" customFormat="1" ht="15" customHeight="1">
      <c r="B61" s="132"/>
      <c r="C61" s="137"/>
      <c r="D61" s="246" t="s">
        <v>680</v>
      </c>
      <c r="E61" s="246"/>
      <c r="F61" s="246"/>
      <c r="G61" s="246"/>
      <c r="H61" s="246"/>
      <c r="I61" s="246"/>
      <c r="J61" s="246"/>
      <c r="K61" s="133"/>
    </row>
    <row r="62" spans="2:11" customFormat="1" ht="15" customHeight="1">
      <c r="B62" s="132"/>
      <c r="C62" s="137"/>
      <c r="D62" s="248" t="s">
        <v>681</v>
      </c>
      <c r="E62" s="248"/>
      <c r="F62" s="248"/>
      <c r="G62" s="248"/>
      <c r="H62" s="248"/>
      <c r="I62" s="248"/>
      <c r="J62" s="248"/>
      <c r="K62" s="133"/>
    </row>
    <row r="63" spans="2:11" customFormat="1" ht="15" customHeight="1">
      <c r="B63" s="132"/>
      <c r="C63" s="137"/>
      <c r="D63" s="246" t="s">
        <v>682</v>
      </c>
      <c r="E63" s="246"/>
      <c r="F63" s="246"/>
      <c r="G63" s="246"/>
      <c r="H63" s="246"/>
      <c r="I63" s="246"/>
      <c r="J63" s="246"/>
      <c r="K63" s="133"/>
    </row>
    <row r="64" spans="2:11" customFormat="1" ht="12.75" customHeight="1">
      <c r="B64" s="132"/>
      <c r="C64" s="137"/>
      <c r="D64" s="137"/>
      <c r="E64" s="140"/>
      <c r="F64" s="137"/>
      <c r="G64" s="137"/>
      <c r="H64" s="137"/>
      <c r="I64" s="137"/>
      <c r="J64" s="137"/>
      <c r="K64" s="133"/>
    </row>
    <row r="65" spans="2:11" customFormat="1" ht="15" customHeight="1">
      <c r="B65" s="132"/>
      <c r="C65" s="137"/>
      <c r="D65" s="246" t="s">
        <v>683</v>
      </c>
      <c r="E65" s="246"/>
      <c r="F65" s="246"/>
      <c r="G65" s="246"/>
      <c r="H65" s="246"/>
      <c r="I65" s="246"/>
      <c r="J65" s="246"/>
      <c r="K65" s="133"/>
    </row>
    <row r="66" spans="2:11" customFormat="1" ht="15" customHeight="1">
      <c r="B66" s="132"/>
      <c r="C66" s="137"/>
      <c r="D66" s="248" t="s">
        <v>684</v>
      </c>
      <c r="E66" s="248"/>
      <c r="F66" s="248"/>
      <c r="G66" s="248"/>
      <c r="H66" s="248"/>
      <c r="I66" s="248"/>
      <c r="J66" s="248"/>
      <c r="K66" s="133"/>
    </row>
    <row r="67" spans="2:11" customFormat="1" ht="15" customHeight="1">
      <c r="B67" s="132"/>
      <c r="C67" s="137"/>
      <c r="D67" s="246" t="s">
        <v>685</v>
      </c>
      <c r="E67" s="246"/>
      <c r="F67" s="246"/>
      <c r="G67" s="246"/>
      <c r="H67" s="246"/>
      <c r="I67" s="246"/>
      <c r="J67" s="246"/>
      <c r="K67" s="133"/>
    </row>
    <row r="68" spans="2:11" customFormat="1" ht="15" customHeight="1">
      <c r="B68" s="132"/>
      <c r="C68" s="137"/>
      <c r="D68" s="246" t="s">
        <v>686</v>
      </c>
      <c r="E68" s="246"/>
      <c r="F68" s="246"/>
      <c r="G68" s="246"/>
      <c r="H68" s="246"/>
      <c r="I68" s="246"/>
      <c r="J68" s="246"/>
      <c r="K68" s="133"/>
    </row>
    <row r="69" spans="2:11" customFormat="1" ht="15" customHeight="1">
      <c r="B69" s="132"/>
      <c r="C69" s="137"/>
      <c r="D69" s="246" t="s">
        <v>687</v>
      </c>
      <c r="E69" s="246"/>
      <c r="F69" s="246"/>
      <c r="G69" s="246"/>
      <c r="H69" s="246"/>
      <c r="I69" s="246"/>
      <c r="J69" s="246"/>
      <c r="K69" s="133"/>
    </row>
    <row r="70" spans="2:11" customFormat="1" ht="15" customHeight="1">
      <c r="B70" s="132"/>
      <c r="C70" s="137"/>
      <c r="D70" s="246" t="s">
        <v>688</v>
      </c>
      <c r="E70" s="246"/>
      <c r="F70" s="246"/>
      <c r="G70" s="246"/>
      <c r="H70" s="246"/>
      <c r="I70" s="246"/>
      <c r="J70" s="246"/>
      <c r="K70" s="133"/>
    </row>
    <row r="71" spans="2:11" customFormat="1" ht="12.75" customHeight="1">
      <c r="B71" s="141"/>
      <c r="C71" s="142"/>
      <c r="D71" s="142"/>
      <c r="E71" s="142"/>
      <c r="F71" s="142"/>
      <c r="G71" s="142"/>
      <c r="H71" s="142"/>
      <c r="I71" s="142"/>
      <c r="J71" s="142"/>
      <c r="K71" s="143"/>
    </row>
    <row r="72" spans="2:11" customFormat="1" ht="18.75" customHeight="1">
      <c r="B72" s="144"/>
      <c r="C72" s="144"/>
      <c r="D72" s="144"/>
      <c r="E72" s="144"/>
      <c r="F72" s="144"/>
      <c r="G72" s="144"/>
      <c r="H72" s="144"/>
      <c r="I72" s="144"/>
      <c r="J72" s="144"/>
      <c r="K72" s="145"/>
    </row>
    <row r="73" spans="2:11" customFormat="1" ht="18.75" customHeight="1">
      <c r="B73" s="145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2:11" customFormat="1" ht="7.5" customHeight="1">
      <c r="B74" s="146"/>
      <c r="C74" s="147"/>
      <c r="D74" s="147"/>
      <c r="E74" s="147"/>
      <c r="F74" s="147"/>
      <c r="G74" s="147"/>
      <c r="H74" s="147"/>
      <c r="I74" s="147"/>
      <c r="J74" s="147"/>
      <c r="K74" s="148"/>
    </row>
    <row r="75" spans="2:11" customFormat="1" ht="45" customHeight="1">
      <c r="B75" s="149"/>
      <c r="C75" s="241" t="s">
        <v>689</v>
      </c>
      <c r="D75" s="241"/>
      <c r="E75" s="241"/>
      <c r="F75" s="241"/>
      <c r="G75" s="241"/>
      <c r="H75" s="241"/>
      <c r="I75" s="241"/>
      <c r="J75" s="241"/>
      <c r="K75" s="150"/>
    </row>
    <row r="76" spans="2:11" customFormat="1" ht="17.25" customHeight="1">
      <c r="B76" s="149"/>
      <c r="C76" s="151" t="s">
        <v>690</v>
      </c>
      <c r="D76" s="151"/>
      <c r="E76" s="151"/>
      <c r="F76" s="151" t="s">
        <v>691</v>
      </c>
      <c r="G76" s="152"/>
      <c r="H76" s="151" t="s">
        <v>48</v>
      </c>
      <c r="I76" s="151" t="s">
        <v>51</v>
      </c>
      <c r="J76" s="151" t="s">
        <v>692</v>
      </c>
      <c r="K76" s="150"/>
    </row>
    <row r="77" spans="2:11" customFormat="1" ht="17.25" customHeight="1">
      <c r="B77" s="149"/>
      <c r="C77" s="153" t="s">
        <v>693</v>
      </c>
      <c r="D77" s="153"/>
      <c r="E77" s="153"/>
      <c r="F77" s="154" t="s">
        <v>694</v>
      </c>
      <c r="G77" s="155"/>
      <c r="H77" s="153"/>
      <c r="I77" s="153"/>
      <c r="J77" s="153" t="s">
        <v>695</v>
      </c>
      <c r="K77" s="150"/>
    </row>
    <row r="78" spans="2:11" customFormat="1" ht="5.25" customHeight="1">
      <c r="B78" s="149"/>
      <c r="C78" s="156"/>
      <c r="D78" s="156"/>
      <c r="E78" s="156"/>
      <c r="F78" s="156"/>
      <c r="G78" s="157"/>
      <c r="H78" s="156"/>
      <c r="I78" s="156"/>
      <c r="J78" s="156"/>
      <c r="K78" s="150"/>
    </row>
    <row r="79" spans="2:11" customFormat="1" ht="15" customHeight="1">
      <c r="B79" s="149"/>
      <c r="C79" s="138" t="s">
        <v>47</v>
      </c>
      <c r="D79" s="158"/>
      <c r="E79" s="158"/>
      <c r="F79" s="159" t="s">
        <v>696</v>
      </c>
      <c r="G79" s="160"/>
      <c r="H79" s="138" t="s">
        <v>697</v>
      </c>
      <c r="I79" s="138" t="s">
        <v>698</v>
      </c>
      <c r="J79" s="138">
        <v>20</v>
      </c>
      <c r="K79" s="150"/>
    </row>
    <row r="80" spans="2:11" customFormat="1" ht="15" customHeight="1">
      <c r="B80" s="149"/>
      <c r="C80" s="138" t="s">
        <v>699</v>
      </c>
      <c r="D80" s="138"/>
      <c r="E80" s="138"/>
      <c r="F80" s="159" t="s">
        <v>696</v>
      </c>
      <c r="G80" s="160"/>
      <c r="H80" s="138" t="s">
        <v>700</v>
      </c>
      <c r="I80" s="138" t="s">
        <v>698</v>
      </c>
      <c r="J80" s="138">
        <v>120</v>
      </c>
      <c r="K80" s="150"/>
    </row>
    <row r="81" spans="2:11" customFormat="1" ht="15" customHeight="1">
      <c r="B81" s="161"/>
      <c r="C81" s="138" t="s">
        <v>701</v>
      </c>
      <c r="D81" s="138"/>
      <c r="E81" s="138"/>
      <c r="F81" s="159" t="s">
        <v>702</v>
      </c>
      <c r="G81" s="160"/>
      <c r="H81" s="138" t="s">
        <v>703</v>
      </c>
      <c r="I81" s="138" t="s">
        <v>698</v>
      </c>
      <c r="J81" s="138">
        <v>50</v>
      </c>
      <c r="K81" s="150"/>
    </row>
    <row r="82" spans="2:11" customFormat="1" ht="15" customHeight="1">
      <c r="B82" s="161"/>
      <c r="C82" s="138" t="s">
        <v>704</v>
      </c>
      <c r="D82" s="138"/>
      <c r="E82" s="138"/>
      <c r="F82" s="159" t="s">
        <v>696</v>
      </c>
      <c r="G82" s="160"/>
      <c r="H82" s="138" t="s">
        <v>705</v>
      </c>
      <c r="I82" s="138" t="s">
        <v>706</v>
      </c>
      <c r="J82" s="138"/>
      <c r="K82" s="150"/>
    </row>
    <row r="83" spans="2:11" customFormat="1" ht="15" customHeight="1">
      <c r="B83" s="161"/>
      <c r="C83" s="138" t="s">
        <v>707</v>
      </c>
      <c r="D83" s="138"/>
      <c r="E83" s="138"/>
      <c r="F83" s="159" t="s">
        <v>702</v>
      </c>
      <c r="G83" s="138"/>
      <c r="H83" s="138" t="s">
        <v>708</v>
      </c>
      <c r="I83" s="138" t="s">
        <v>698</v>
      </c>
      <c r="J83" s="138">
        <v>15</v>
      </c>
      <c r="K83" s="150"/>
    </row>
    <row r="84" spans="2:11" customFormat="1" ht="15" customHeight="1">
      <c r="B84" s="161"/>
      <c r="C84" s="138" t="s">
        <v>709</v>
      </c>
      <c r="D84" s="138"/>
      <c r="E84" s="138"/>
      <c r="F84" s="159" t="s">
        <v>702</v>
      </c>
      <c r="G84" s="138"/>
      <c r="H84" s="138" t="s">
        <v>710</v>
      </c>
      <c r="I84" s="138" t="s">
        <v>698</v>
      </c>
      <c r="J84" s="138">
        <v>15</v>
      </c>
      <c r="K84" s="150"/>
    </row>
    <row r="85" spans="2:11" customFormat="1" ht="15" customHeight="1">
      <c r="B85" s="161"/>
      <c r="C85" s="138" t="s">
        <v>711</v>
      </c>
      <c r="D85" s="138"/>
      <c r="E85" s="138"/>
      <c r="F85" s="159" t="s">
        <v>702</v>
      </c>
      <c r="G85" s="138"/>
      <c r="H85" s="138" t="s">
        <v>712</v>
      </c>
      <c r="I85" s="138" t="s">
        <v>698</v>
      </c>
      <c r="J85" s="138">
        <v>20</v>
      </c>
      <c r="K85" s="150"/>
    </row>
    <row r="86" spans="2:11" customFormat="1" ht="15" customHeight="1">
      <c r="B86" s="161"/>
      <c r="C86" s="138" t="s">
        <v>713</v>
      </c>
      <c r="D86" s="138"/>
      <c r="E86" s="138"/>
      <c r="F86" s="159" t="s">
        <v>702</v>
      </c>
      <c r="G86" s="138"/>
      <c r="H86" s="138" t="s">
        <v>714</v>
      </c>
      <c r="I86" s="138" t="s">
        <v>698</v>
      </c>
      <c r="J86" s="138">
        <v>20</v>
      </c>
      <c r="K86" s="150"/>
    </row>
    <row r="87" spans="2:11" customFormat="1" ht="15" customHeight="1">
      <c r="B87" s="161"/>
      <c r="C87" s="138" t="s">
        <v>715</v>
      </c>
      <c r="D87" s="138"/>
      <c r="E87" s="138"/>
      <c r="F87" s="159" t="s">
        <v>702</v>
      </c>
      <c r="G87" s="160"/>
      <c r="H87" s="138" t="s">
        <v>716</v>
      </c>
      <c r="I87" s="138" t="s">
        <v>698</v>
      </c>
      <c r="J87" s="138">
        <v>50</v>
      </c>
      <c r="K87" s="150"/>
    </row>
    <row r="88" spans="2:11" customFormat="1" ht="15" customHeight="1">
      <c r="B88" s="161"/>
      <c r="C88" s="138" t="s">
        <v>717</v>
      </c>
      <c r="D88" s="138"/>
      <c r="E88" s="138"/>
      <c r="F88" s="159" t="s">
        <v>702</v>
      </c>
      <c r="G88" s="160"/>
      <c r="H88" s="138" t="s">
        <v>718</v>
      </c>
      <c r="I88" s="138" t="s">
        <v>698</v>
      </c>
      <c r="J88" s="138">
        <v>20</v>
      </c>
      <c r="K88" s="150"/>
    </row>
    <row r="89" spans="2:11" customFormat="1" ht="15" customHeight="1">
      <c r="B89" s="161"/>
      <c r="C89" s="138" t="s">
        <v>719</v>
      </c>
      <c r="D89" s="138"/>
      <c r="E89" s="138"/>
      <c r="F89" s="159" t="s">
        <v>702</v>
      </c>
      <c r="G89" s="160"/>
      <c r="H89" s="138" t="s">
        <v>720</v>
      </c>
      <c r="I89" s="138" t="s">
        <v>698</v>
      </c>
      <c r="J89" s="138">
        <v>20</v>
      </c>
      <c r="K89" s="150"/>
    </row>
    <row r="90" spans="2:11" customFormat="1" ht="15" customHeight="1">
      <c r="B90" s="161"/>
      <c r="C90" s="138" t="s">
        <v>721</v>
      </c>
      <c r="D90" s="138"/>
      <c r="E90" s="138"/>
      <c r="F90" s="159" t="s">
        <v>702</v>
      </c>
      <c r="G90" s="160"/>
      <c r="H90" s="138" t="s">
        <v>722</v>
      </c>
      <c r="I90" s="138" t="s">
        <v>698</v>
      </c>
      <c r="J90" s="138">
        <v>50</v>
      </c>
      <c r="K90" s="150"/>
    </row>
    <row r="91" spans="2:11" customFormat="1" ht="15" customHeight="1">
      <c r="B91" s="161"/>
      <c r="C91" s="138" t="s">
        <v>723</v>
      </c>
      <c r="D91" s="138"/>
      <c r="E91" s="138"/>
      <c r="F91" s="159" t="s">
        <v>702</v>
      </c>
      <c r="G91" s="160"/>
      <c r="H91" s="138" t="s">
        <v>723</v>
      </c>
      <c r="I91" s="138" t="s">
        <v>698</v>
      </c>
      <c r="J91" s="138">
        <v>50</v>
      </c>
      <c r="K91" s="150"/>
    </row>
    <row r="92" spans="2:11" customFormat="1" ht="15" customHeight="1">
      <c r="B92" s="161"/>
      <c r="C92" s="138" t="s">
        <v>724</v>
      </c>
      <c r="D92" s="138"/>
      <c r="E92" s="138"/>
      <c r="F92" s="159" t="s">
        <v>702</v>
      </c>
      <c r="G92" s="160"/>
      <c r="H92" s="138" t="s">
        <v>725</v>
      </c>
      <c r="I92" s="138" t="s">
        <v>698</v>
      </c>
      <c r="J92" s="138">
        <v>255</v>
      </c>
      <c r="K92" s="150"/>
    </row>
    <row r="93" spans="2:11" customFormat="1" ht="15" customHeight="1">
      <c r="B93" s="161"/>
      <c r="C93" s="138" t="s">
        <v>726</v>
      </c>
      <c r="D93" s="138"/>
      <c r="E93" s="138"/>
      <c r="F93" s="159" t="s">
        <v>696</v>
      </c>
      <c r="G93" s="160"/>
      <c r="H93" s="138" t="s">
        <v>727</v>
      </c>
      <c r="I93" s="138" t="s">
        <v>728</v>
      </c>
      <c r="J93" s="138"/>
      <c r="K93" s="150"/>
    </row>
    <row r="94" spans="2:11" customFormat="1" ht="15" customHeight="1">
      <c r="B94" s="161"/>
      <c r="C94" s="138" t="s">
        <v>729</v>
      </c>
      <c r="D94" s="138"/>
      <c r="E94" s="138"/>
      <c r="F94" s="159" t="s">
        <v>696</v>
      </c>
      <c r="G94" s="160"/>
      <c r="H94" s="138" t="s">
        <v>730</v>
      </c>
      <c r="I94" s="138" t="s">
        <v>731</v>
      </c>
      <c r="J94" s="138"/>
      <c r="K94" s="150"/>
    </row>
    <row r="95" spans="2:11" customFormat="1" ht="15" customHeight="1">
      <c r="B95" s="161"/>
      <c r="C95" s="138" t="s">
        <v>732</v>
      </c>
      <c r="D95" s="138"/>
      <c r="E95" s="138"/>
      <c r="F95" s="159" t="s">
        <v>696</v>
      </c>
      <c r="G95" s="160"/>
      <c r="H95" s="138" t="s">
        <v>732</v>
      </c>
      <c r="I95" s="138" t="s">
        <v>731</v>
      </c>
      <c r="J95" s="138"/>
      <c r="K95" s="150"/>
    </row>
    <row r="96" spans="2:11" customFormat="1" ht="15" customHeight="1">
      <c r="B96" s="161"/>
      <c r="C96" s="138" t="s">
        <v>32</v>
      </c>
      <c r="D96" s="138"/>
      <c r="E96" s="138"/>
      <c r="F96" s="159" t="s">
        <v>696</v>
      </c>
      <c r="G96" s="160"/>
      <c r="H96" s="138" t="s">
        <v>733</v>
      </c>
      <c r="I96" s="138" t="s">
        <v>731</v>
      </c>
      <c r="J96" s="138"/>
      <c r="K96" s="150"/>
    </row>
    <row r="97" spans="2:11" customFormat="1" ht="15" customHeight="1">
      <c r="B97" s="161"/>
      <c r="C97" s="138" t="s">
        <v>42</v>
      </c>
      <c r="D97" s="138"/>
      <c r="E97" s="138"/>
      <c r="F97" s="159" t="s">
        <v>696</v>
      </c>
      <c r="G97" s="160"/>
      <c r="H97" s="138" t="s">
        <v>734</v>
      </c>
      <c r="I97" s="138" t="s">
        <v>731</v>
      </c>
      <c r="J97" s="138"/>
      <c r="K97" s="150"/>
    </row>
    <row r="98" spans="2:11" customFormat="1" ht="15" customHeight="1">
      <c r="B98" s="162"/>
      <c r="C98" s="163"/>
      <c r="D98" s="163"/>
      <c r="E98" s="163"/>
      <c r="F98" s="163"/>
      <c r="G98" s="163"/>
      <c r="H98" s="163"/>
      <c r="I98" s="163"/>
      <c r="J98" s="163"/>
      <c r="K98" s="164"/>
    </row>
    <row r="99" spans="2:11" customFormat="1" ht="18.75" customHeight="1">
      <c r="B99" s="165"/>
      <c r="C99" s="166"/>
      <c r="D99" s="166"/>
      <c r="E99" s="166"/>
      <c r="F99" s="166"/>
      <c r="G99" s="166"/>
      <c r="H99" s="166"/>
      <c r="I99" s="166"/>
      <c r="J99" s="166"/>
      <c r="K99" s="165"/>
    </row>
    <row r="100" spans="2:11" customFormat="1" ht="18.75" customHeight="1"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</row>
    <row r="101" spans="2:11" customFormat="1" ht="7.5" customHeight="1">
      <c r="B101" s="146"/>
      <c r="C101" s="147"/>
      <c r="D101" s="147"/>
      <c r="E101" s="147"/>
      <c r="F101" s="147"/>
      <c r="G101" s="147"/>
      <c r="H101" s="147"/>
      <c r="I101" s="147"/>
      <c r="J101" s="147"/>
      <c r="K101" s="148"/>
    </row>
    <row r="102" spans="2:11" customFormat="1" ht="45" customHeight="1">
      <c r="B102" s="149"/>
      <c r="C102" s="241" t="s">
        <v>735</v>
      </c>
      <c r="D102" s="241"/>
      <c r="E102" s="241"/>
      <c r="F102" s="241"/>
      <c r="G102" s="241"/>
      <c r="H102" s="241"/>
      <c r="I102" s="241"/>
      <c r="J102" s="241"/>
      <c r="K102" s="150"/>
    </row>
    <row r="103" spans="2:11" customFormat="1" ht="17.25" customHeight="1">
      <c r="B103" s="149"/>
      <c r="C103" s="151" t="s">
        <v>690</v>
      </c>
      <c r="D103" s="151"/>
      <c r="E103" s="151"/>
      <c r="F103" s="151" t="s">
        <v>691</v>
      </c>
      <c r="G103" s="152"/>
      <c r="H103" s="151" t="s">
        <v>48</v>
      </c>
      <c r="I103" s="151" t="s">
        <v>51</v>
      </c>
      <c r="J103" s="151" t="s">
        <v>692</v>
      </c>
      <c r="K103" s="150"/>
    </row>
    <row r="104" spans="2:11" customFormat="1" ht="17.25" customHeight="1">
      <c r="B104" s="149"/>
      <c r="C104" s="153" t="s">
        <v>693</v>
      </c>
      <c r="D104" s="153"/>
      <c r="E104" s="153"/>
      <c r="F104" s="154" t="s">
        <v>694</v>
      </c>
      <c r="G104" s="155"/>
      <c r="H104" s="153"/>
      <c r="I104" s="153"/>
      <c r="J104" s="153" t="s">
        <v>695</v>
      </c>
      <c r="K104" s="150"/>
    </row>
    <row r="105" spans="2:11" customFormat="1" ht="5.25" customHeight="1">
      <c r="B105" s="149"/>
      <c r="C105" s="151"/>
      <c r="D105" s="151"/>
      <c r="E105" s="151"/>
      <c r="F105" s="151"/>
      <c r="G105" s="167"/>
      <c r="H105" s="151"/>
      <c r="I105" s="151"/>
      <c r="J105" s="151"/>
      <c r="K105" s="150"/>
    </row>
    <row r="106" spans="2:11" customFormat="1" ht="15" customHeight="1">
      <c r="B106" s="149"/>
      <c r="C106" s="138" t="s">
        <v>47</v>
      </c>
      <c r="D106" s="158"/>
      <c r="E106" s="158"/>
      <c r="F106" s="159" t="s">
        <v>696</v>
      </c>
      <c r="G106" s="138"/>
      <c r="H106" s="138" t="s">
        <v>736</v>
      </c>
      <c r="I106" s="138" t="s">
        <v>698</v>
      </c>
      <c r="J106" s="138">
        <v>20</v>
      </c>
      <c r="K106" s="150"/>
    </row>
    <row r="107" spans="2:11" customFormat="1" ht="15" customHeight="1">
      <c r="B107" s="149"/>
      <c r="C107" s="138" t="s">
        <v>699</v>
      </c>
      <c r="D107" s="138"/>
      <c r="E107" s="138"/>
      <c r="F107" s="159" t="s">
        <v>696</v>
      </c>
      <c r="G107" s="138"/>
      <c r="H107" s="138" t="s">
        <v>736</v>
      </c>
      <c r="I107" s="138" t="s">
        <v>698</v>
      </c>
      <c r="J107" s="138">
        <v>120</v>
      </c>
      <c r="K107" s="150"/>
    </row>
    <row r="108" spans="2:11" customFormat="1" ht="15" customHeight="1">
      <c r="B108" s="161"/>
      <c r="C108" s="138" t="s">
        <v>701</v>
      </c>
      <c r="D108" s="138"/>
      <c r="E108" s="138"/>
      <c r="F108" s="159" t="s">
        <v>702</v>
      </c>
      <c r="G108" s="138"/>
      <c r="H108" s="138" t="s">
        <v>736</v>
      </c>
      <c r="I108" s="138" t="s">
        <v>698</v>
      </c>
      <c r="J108" s="138">
        <v>50</v>
      </c>
      <c r="K108" s="150"/>
    </row>
    <row r="109" spans="2:11" customFormat="1" ht="15" customHeight="1">
      <c r="B109" s="161"/>
      <c r="C109" s="138" t="s">
        <v>704</v>
      </c>
      <c r="D109" s="138"/>
      <c r="E109" s="138"/>
      <c r="F109" s="159" t="s">
        <v>696</v>
      </c>
      <c r="G109" s="138"/>
      <c r="H109" s="138" t="s">
        <v>736</v>
      </c>
      <c r="I109" s="138" t="s">
        <v>706</v>
      </c>
      <c r="J109" s="138"/>
      <c r="K109" s="150"/>
    </row>
    <row r="110" spans="2:11" customFormat="1" ht="15" customHeight="1">
      <c r="B110" s="161"/>
      <c r="C110" s="138" t="s">
        <v>715</v>
      </c>
      <c r="D110" s="138"/>
      <c r="E110" s="138"/>
      <c r="F110" s="159" t="s">
        <v>702</v>
      </c>
      <c r="G110" s="138"/>
      <c r="H110" s="138" t="s">
        <v>736</v>
      </c>
      <c r="I110" s="138" t="s">
        <v>698</v>
      </c>
      <c r="J110" s="138">
        <v>50</v>
      </c>
      <c r="K110" s="150"/>
    </row>
    <row r="111" spans="2:11" customFormat="1" ht="15" customHeight="1">
      <c r="B111" s="161"/>
      <c r="C111" s="138" t="s">
        <v>723</v>
      </c>
      <c r="D111" s="138"/>
      <c r="E111" s="138"/>
      <c r="F111" s="159" t="s">
        <v>702</v>
      </c>
      <c r="G111" s="138"/>
      <c r="H111" s="138" t="s">
        <v>736</v>
      </c>
      <c r="I111" s="138" t="s">
        <v>698</v>
      </c>
      <c r="J111" s="138">
        <v>50</v>
      </c>
      <c r="K111" s="150"/>
    </row>
    <row r="112" spans="2:11" customFormat="1" ht="15" customHeight="1">
      <c r="B112" s="161"/>
      <c r="C112" s="138" t="s">
        <v>721</v>
      </c>
      <c r="D112" s="138"/>
      <c r="E112" s="138"/>
      <c r="F112" s="159" t="s">
        <v>702</v>
      </c>
      <c r="G112" s="138"/>
      <c r="H112" s="138" t="s">
        <v>736</v>
      </c>
      <c r="I112" s="138" t="s">
        <v>698</v>
      </c>
      <c r="J112" s="138">
        <v>50</v>
      </c>
      <c r="K112" s="150"/>
    </row>
    <row r="113" spans="2:11" customFormat="1" ht="15" customHeight="1">
      <c r="B113" s="161"/>
      <c r="C113" s="138" t="s">
        <v>47</v>
      </c>
      <c r="D113" s="138"/>
      <c r="E113" s="138"/>
      <c r="F113" s="159" t="s">
        <v>696</v>
      </c>
      <c r="G113" s="138"/>
      <c r="H113" s="138" t="s">
        <v>737</v>
      </c>
      <c r="I113" s="138" t="s">
        <v>698</v>
      </c>
      <c r="J113" s="138">
        <v>20</v>
      </c>
      <c r="K113" s="150"/>
    </row>
    <row r="114" spans="2:11" customFormat="1" ht="15" customHeight="1">
      <c r="B114" s="161"/>
      <c r="C114" s="138" t="s">
        <v>738</v>
      </c>
      <c r="D114" s="138"/>
      <c r="E114" s="138"/>
      <c r="F114" s="159" t="s">
        <v>696</v>
      </c>
      <c r="G114" s="138"/>
      <c r="H114" s="138" t="s">
        <v>739</v>
      </c>
      <c r="I114" s="138" t="s">
        <v>698</v>
      </c>
      <c r="J114" s="138">
        <v>120</v>
      </c>
      <c r="K114" s="150"/>
    </row>
    <row r="115" spans="2:11" customFormat="1" ht="15" customHeight="1">
      <c r="B115" s="161"/>
      <c r="C115" s="138" t="s">
        <v>32</v>
      </c>
      <c r="D115" s="138"/>
      <c r="E115" s="138"/>
      <c r="F115" s="159" t="s">
        <v>696</v>
      </c>
      <c r="G115" s="138"/>
      <c r="H115" s="138" t="s">
        <v>740</v>
      </c>
      <c r="I115" s="138" t="s">
        <v>731</v>
      </c>
      <c r="J115" s="138"/>
      <c r="K115" s="150"/>
    </row>
    <row r="116" spans="2:11" customFormat="1" ht="15" customHeight="1">
      <c r="B116" s="161"/>
      <c r="C116" s="138" t="s">
        <v>42</v>
      </c>
      <c r="D116" s="138"/>
      <c r="E116" s="138"/>
      <c r="F116" s="159" t="s">
        <v>696</v>
      </c>
      <c r="G116" s="138"/>
      <c r="H116" s="138" t="s">
        <v>741</v>
      </c>
      <c r="I116" s="138" t="s">
        <v>731</v>
      </c>
      <c r="J116" s="138"/>
      <c r="K116" s="150"/>
    </row>
    <row r="117" spans="2:11" customFormat="1" ht="15" customHeight="1">
      <c r="B117" s="161"/>
      <c r="C117" s="138" t="s">
        <v>51</v>
      </c>
      <c r="D117" s="138"/>
      <c r="E117" s="138"/>
      <c r="F117" s="159" t="s">
        <v>696</v>
      </c>
      <c r="G117" s="138"/>
      <c r="H117" s="138" t="s">
        <v>742</v>
      </c>
      <c r="I117" s="138" t="s">
        <v>743</v>
      </c>
      <c r="J117" s="138"/>
      <c r="K117" s="150"/>
    </row>
    <row r="118" spans="2:11" customFormat="1" ht="15" customHeight="1">
      <c r="B118" s="162"/>
      <c r="C118" s="168"/>
      <c r="D118" s="168"/>
      <c r="E118" s="168"/>
      <c r="F118" s="168"/>
      <c r="G118" s="168"/>
      <c r="H118" s="168"/>
      <c r="I118" s="168"/>
      <c r="J118" s="168"/>
      <c r="K118" s="164"/>
    </row>
    <row r="119" spans="2:11" customFormat="1" ht="18.75" customHeight="1">
      <c r="B119" s="169"/>
      <c r="C119" s="170"/>
      <c r="D119" s="170"/>
      <c r="E119" s="170"/>
      <c r="F119" s="171"/>
      <c r="G119" s="170"/>
      <c r="H119" s="170"/>
      <c r="I119" s="170"/>
      <c r="J119" s="170"/>
      <c r="K119" s="169"/>
    </row>
    <row r="120" spans="2:11" customFormat="1" ht="18.75" customHeight="1"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</row>
    <row r="121" spans="2:11" customFormat="1" ht="7.5" customHeight="1">
      <c r="B121" s="172"/>
      <c r="C121" s="173"/>
      <c r="D121" s="173"/>
      <c r="E121" s="173"/>
      <c r="F121" s="173"/>
      <c r="G121" s="173"/>
      <c r="H121" s="173"/>
      <c r="I121" s="173"/>
      <c r="J121" s="173"/>
      <c r="K121" s="174"/>
    </row>
    <row r="122" spans="2:11" customFormat="1" ht="45" customHeight="1">
      <c r="B122" s="175"/>
      <c r="C122" s="242" t="s">
        <v>744</v>
      </c>
      <c r="D122" s="242"/>
      <c r="E122" s="242"/>
      <c r="F122" s="242"/>
      <c r="G122" s="242"/>
      <c r="H122" s="242"/>
      <c r="I122" s="242"/>
      <c r="J122" s="242"/>
      <c r="K122" s="176"/>
    </row>
    <row r="123" spans="2:11" customFormat="1" ht="17.25" customHeight="1">
      <c r="B123" s="177"/>
      <c r="C123" s="151" t="s">
        <v>690</v>
      </c>
      <c r="D123" s="151"/>
      <c r="E123" s="151"/>
      <c r="F123" s="151" t="s">
        <v>691</v>
      </c>
      <c r="G123" s="152"/>
      <c r="H123" s="151" t="s">
        <v>48</v>
      </c>
      <c r="I123" s="151" t="s">
        <v>51</v>
      </c>
      <c r="J123" s="151" t="s">
        <v>692</v>
      </c>
      <c r="K123" s="178"/>
    </row>
    <row r="124" spans="2:11" customFormat="1" ht="17.25" customHeight="1">
      <c r="B124" s="177"/>
      <c r="C124" s="153" t="s">
        <v>693</v>
      </c>
      <c r="D124" s="153"/>
      <c r="E124" s="153"/>
      <c r="F124" s="154" t="s">
        <v>694</v>
      </c>
      <c r="G124" s="155"/>
      <c r="H124" s="153"/>
      <c r="I124" s="153"/>
      <c r="J124" s="153" t="s">
        <v>695</v>
      </c>
      <c r="K124" s="178"/>
    </row>
    <row r="125" spans="2:11" customFormat="1" ht="5.25" customHeight="1">
      <c r="B125" s="179"/>
      <c r="C125" s="156"/>
      <c r="D125" s="156"/>
      <c r="E125" s="156"/>
      <c r="F125" s="156"/>
      <c r="G125" s="180"/>
      <c r="H125" s="156"/>
      <c r="I125" s="156"/>
      <c r="J125" s="156"/>
      <c r="K125" s="181"/>
    </row>
    <row r="126" spans="2:11" customFormat="1" ht="15" customHeight="1">
      <c r="B126" s="179"/>
      <c r="C126" s="138" t="s">
        <v>699</v>
      </c>
      <c r="D126" s="158"/>
      <c r="E126" s="158"/>
      <c r="F126" s="159" t="s">
        <v>696</v>
      </c>
      <c r="G126" s="138"/>
      <c r="H126" s="138" t="s">
        <v>736</v>
      </c>
      <c r="I126" s="138" t="s">
        <v>698</v>
      </c>
      <c r="J126" s="138">
        <v>120</v>
      </c>
      <c r="K126" s="182"/>
    </row>
    <row r="127" spans="2:11" customFormat="1" ht="15" customHeight="1">
      <c r="B127" s="179"/>
      <c r="C127" s="138" t="s">
        <v>745</v>
      </c>
      <c r="D127" s="138"/>
      <c r="E127" s="138"/>
      <c r="F127" s="159" t="s">
        <v>696</v>
      </c>
      <c r="G127" s="138"/>
      <c r="H127" s="138" t="s">
        <v>746</v>
      </c>
      <c r="I127" s="138" t="s">
        <v>698</v>
      </c>
      <c r="J127" s="138" t="s">
        <v>747</v>
      </c>
      <c r="K127" s="182"/>
    </row>
    <row r="128" spans="2:11" customFormat="1" ht="15" customHeight="1">
      <c r="B128" s="179"/>
      <c r="C128" s="138" t="s">
        <v>644</v>
      </c>
      <c r="D128" s="138"/>
      <c r="E128" s="138"/>
      <c r="F128" s="159" t="s">
        <v>696</v>
      </c>
      <c r="G128" s="138"/>
      <c r="H128" s="138" t="s">
        <v>748</v>
      </c>
      <c r="I128" s="138" t="s">
        <v>698</v>
      </c>
      <c r="J128" s="138" t="s">
        <v>747</v>
      </c>
      <c r="K128" s="182"/>
    </row>
    <row r="129" spans="2:11" customFormat="1" ht="15" customHeight="1">
      <c r="B129" s="179"/>
      <c r="C129" s="138" t="s">
        <v>707</v>
      </c>
      <c r="D129" s="138"/>
      <c r="E129" s="138"/>
      <c r="F129" s="159" t="s">
        <v>702</v>
      </c>
      <c r="G129" s="138"/>
      <c r="H129" s="138" t="s">
        <v>708</v>
      </c>
      <c r="I129" s="138" t="s">
        <v>698</v>
      </c>
      <c r="J129" s="138">
        <v>15</v>
      </c>
      <c r="K129" s="182"/>
    </row>
    <row r="130" spans="2:11" customFormat="1" ht="15" customHeight="1">
      <c r="B130" s="179"/>
      <c r="C130" s="138" t="s">
        <v>709</v>
      </c>
      <c r="D130" s="138"/>
      <c r="E130" s="138"/>
      <c r="F130" s="159" t="s">
        <v>702</v>
      </c>
      <c r="G130" s="138"/>
      <c r="H130" s="138" t="s">
        <v>710</v>
      </c>
      <c r="I130" s="138" t="s">
        <v>698</v>
      </c>
      <c r="J130" s="138">
        <v>15</v>
      </c>
      <c r="K130" s="182"/>
    </row>
    <row r="131" spans="2:11" customFormat="1" ht="15" customHeight="1">
      <c r="B131" s="179"/>
      <c r="C131" s="138" t="s">
        <v>711</v>
      </c>
      <c r="D131" s="138"/>
      <c r="E131" s="138"/>
      <c r="F131" s="159" t="s">
        <v>702</v>
      </c>
      <c r="G131" s="138"/>
      <c r="H131" s="138" t="s">
        <v>712</v>
      </c>
      <c r="I131" s="138" t="s">
        <v>698</v>
      </c>
      <c r="J131" s="138">
        <v>20</v>
      </c>
      <c r="K131" s="182"/>
    </row>
    <row r="132" spans="2:11" customFormat="1" ht="15" customHeight="1">
      <c r="B132" s="179"/>
      <c r="C132" s="138" t="s">
        <v>713</v>
      </c>
      <c r="D132" s="138"/>
      <c r="E132" s="138"/>
      <c r="F132" s="159" t="s">
        <v>702</v>
      </c>
      <c r="G132" s="138"/>
      <c r="H132" s="138" t="s">
        <v>714</v>
      </c>
      <c r="I132" s="138" t="s">
        <v>698</v>
      </c>
      <c r="J132" s="138">
        <v>20</v>
      </c>
      <c r="K132" s="182"/>
    </row>
    <row r="133" spans="2:11" customFormat="1" ht="15" customHeight="1">
      <c r="B133" s="179"/>
      <c r="C133" s="138" t="s">
        <v>701</v>
      </c>
      <c r="D133" s="138"/>
      <c r="E133" s="138"/>
      <c r="F133" s="159" t="s">
        <v>702</v>
      </c>
      <c r="G133" s="138"/>
      <c r="H133" s="138" t="s">
        <v>736</v>
      </c>
      <c r="I133" s="138" t="s">
        <v>698</v>
      </c>
      <c r="J133" s="138">
        <v>50</v>
      </c>
      <c r="K133" s="182"/>
    </row>
    <row r="134" spans="2:11" customFormat="1" ht="15" customHeight="1">
      <c r="B134" s="179"/>
      <c r="C134" s="138" t="s">
        <v>715</v>
      </c>
      <c r="D134" s="138"/>
      <c r="E134" s="138"/>
      <c r="F134" s="159" t="s">
        <v>702</v>
      </c>
      <c r="G134" s="138"/>
      <c r="H134" s="138" t="s">
        <v>736</v>
      </c>
      <c r="I134" s="138" t="s">
        <v>698</v>
      </c>
      <c r="J134" s="138">
        <v>50</v>
      </c>
      <c r="K134" s="182"/>
    </row>
    <row r="135" spans="2:11" customFormat="1" ht="15" customHeight="1">
      <c r="B135" s="179"/>
      <c r="C135" s="138" t="s">
        <v>721</v>
      </c>
      <c r="D135" s="138"/>
      <c r="E135" s="138"/>
      <c r="F135" s="159" t="s">
        <v>702</v>
      </c>
      <c r="G135" s="138"/>
      <c r="H135" s="138" t="s">
        <v>736</v>
      </c>
      <c r="I135" s="138" t="s">
        <v>698</v>
      </c>
      <c r="J135" s="138">
        <v>50</v>
      </c>
      <c r="K135" s="182"/>
    </row>
    <row r="136" spans="2:11" customFormat="1" ht="15" customHeight="1">
      <c r="B136" s="179"/>
      <c r="C136" s="138" t="s">
        <v>723</v>
      </c>
      <c r="D136" s="138"/>
      <c r="E136" s="138"/>
      <c r="F136" s="159" t="s">
        <v>702</v>
      </c>
      <c r="G136" s="138"/>
      <c r="H136" s="138" t="s">
        <v>736</v>
      </c>
      <c r="I136" s="138" t="s">
        <v>698</v>
      </c>
      <c r="J136" s="138">
        <v>50</v>
      </c>
      <c r="K136" s="182"/>
    </row>
    <row r="137" spans="2:11" customFormat="1" ht="15" customHeight="1">
      <c r="B137" s="179"/>
      <c r="C137" s="138" t="s">
        <v>724</v>
      </c>
      <c r="D137" s="138"/>
      <c r="E137" s="138"/>
      <c r="F137" s="159" t="s">
        <v>702</v>
      </c>
      <c r="G137" s="138"/>
      <c r="H137" s="138" t="s">
        <v>749</v>
      </c>
      <c r="I137" s="138" t="s">
        <v>698</v>
      </c>
      <c r="J137" s="138">
        <v>255</v>
      </c>
      <c r="K137" s="182"/>
    </row>
    <row r="138" spans="2:11" customFormat="1" ht="15" customHeight="1">
      <c r="B138" s="179"/>
      <c r="C138" s="138" t="s">
        <v>726</v>
      </c>
      <c r="D138" s="138"/>
      <c r="E138" s="138"/>
      <c r="F138" s="159" t="s">
        <v>696</v>
      </c>
      <c r="G138" s="138"/>
      <c r="H138" s="138" t="s">
        <v>750</v>
      </c>
      <c r="I138" s="138" t="s">
        <v>728</v>
      </c>
      <c r="J138" s="138"/>
      <c r="K138" s="182"/>
    </row>
    <row r="139" spans="2:11" customFormat="1" ht="15" customHeight="1">
      <c r="B139" s="179"/>
      <c r="C139" s="138" t="s">
        <v>729</v>
      </c>
      <c r="D139" s="138"/>
      <c r="E139" s="138"/>
      <c r="F139" s="159" t="s">
        <v>696</v>
      </c>
      <c r="G139" s="138"/>
      <c r="H139" s="138" t="s">
        <v>751</v>
      </c>
      <c r="I139" s="138" t="s">
        <v>731</v>
      </c>
      <c r="J139" s="138"/>
      <c r="K139" s="182"/>
    </row>
    <row r="140" spans="2:11" customFormat="1" ht="15" customHeight="1">
      <c r="B140" s="179"/>
      <c r="C140" s="138" t="s">
        <v>732</v>
      </c>
      <c r="D140" s="138"/>
      <c r="E140" s="138"/>
      <c r="F140" s="159" t="s">
        <v>696</v>
      </c>
      <c r="G140" s="138"/>
      <c r="H140" s="138" t="s">
        <v>732</v>
      </c>
      <c r="I140" s="138" t="s">
        <v>731</v>
      </c>
      <c r="J140" s="138"/>
      <c r="K140" s="182"/>
    </row>
    <row r="141" spans="2:11" customFormat="1" ht="15" customHeight="1">
      <c r="B141" s="179"/>
      <c r="C141" s="138" t="s">
        <v>32</v>
      </c>
      <c r="D141" s="138"/>
      <c r="E141" s="138"/>
      <c r="F141" s="159" t="s">
        <v>696</v>
      </c>
      <c r="G141" s="138"/>
      <c r="H141" s="138" t="s">
        <v>752</v>
      </c>
      <c r="I141" s="138" t="s">
        <v>731</v>
      </c>
      <c r="J141" s="138"/>
      <c r="K141" s="182"/>
    </row>
    <row r="142" spans="2:11" customFormat="1" ht="15" customHeight="1">
      <c r="B142" s="179"/>
      <c r="C142" s="138" t="s">
        <v>753</v>
      </c>
      <c r="D142" s="138"/>
      <c r="E142" s="138"/>
      <c r="F142" s="159" t="s">
        <v>696</v>
      </c>
      <c r="G142" s="138"/>
      <c r="H142" s="138" t="s">
        <v>754</v>
      </c>
      <c r="I142" s="138" t="s">
        <v>731</v>
      </c>
      <c r="J142" s="138"/>
      <c r="K142" s="182"/>
    </row>
    <row r="143" spans="2:11" customFormat="1" ht="15" customHeight="1">
      <c r="B143" s="183"/>
      <c r="C143" s="184"/>
      <c r="D143" s="184"/>
      <c r="E143" s="184"/>
      <c r="F143" s="184"/>
      <c r="G143" s="184"/>
      <c r="H143" s="184"/>
      <c r="I143" s="184"/>
      <c r="J143" s="184"/>
      <c r="K143" s="185"/>
    </row>
    <row r="144" spans="2:11" customFormat="1" ht="18.75" customHeight="1">
      <c r="B144" s="170"/>
      <c r="C144" s="170"/>
      <c r="D144" s="170"/>
      <c r="E144" s="170"/>
      <c r="F144" s="171"/>
      <c r="G144" s="170"/>
      <c r="H144" s="170"/>
      <c r="I144" s="170"/>
      <c r="J144" s="170"/>
      <c r="K144" s="170"/>
    </row>
    <row r="145" spans="2:11" customFormat="1" ht="18.75" customHeight="1">
      <c r="B145" s="145"/>
      <c r="C145" s="145"/>
      <c r="D145" s="145"/>
      <c r="E145" s="145"/>
      <c r="F145" s="145"/>
      <c r="G145" s="145"/>
      <c r="H145" s="145"/>
      <c r="I145" s="145"/>
      <c r="J145" s="145"/>
      <c r="K145" s="145"/>
    </row>
    <row r="146" spans="2:11" customFormat="1" ht="7.5" customHeight="1">
      <c r="B146" s="146"/>
      <c r="C146" s="147"/>
      <c r="D146" s="147"/>
      <c r="E146" s="147"/>
      <c r="F146" s="147"/>
      <c r="G146" s="147"/>
      <c r="H146" s="147"/>
      <c r="I146" s="147"/>
      <c r="J146" s="147"/>
      <c r="K146" s="148"/>
    </row>
    <row r="147" spans="2:11" customFormat="1" ht="45" customHeight="1">
      <c r="B147" s="149"/>
      <c r="C147" s="241" t="s">
        <v>755</v>
      </c>
      <c r="D147" s="241"/>
      <c r="E147" s="241"/>
      <c r="F147" s="241"/>
      <c r="G147" s="241"/>
      <c r="H147" s="241"/>
      <c r="I147" s="241"/>
      <c r="J147" s="241"/>
      <c r="K147" s="150"/>
    </row>
    <row r="148" spans="2:11" customFormat="1" ht="17.25" customHeight="1">
      <c r="B148" s="149"/>
      <c r="C148" s="151" t="s">
        <v>690</v>
      </c>
      <c r="D148" s="151"/>
      <c r="E148" s="151"/>
      <c r="F148" s="151" t="s">
        <v>691</v>
      </c>
      <c r="G148" s="152"/>
      <c r="H148" s="151" t="s">
        <v>48</v>
      </c>
      <c r="I148" s="151" t="s">
        <v>51</v>
      </c>
      <c r="J148" s="151" t="s">
        <v>692</v>
      </c>
      <c r="K148" s="150"/>
    </row>
    <row r="149" spans="2:11" customFormat="1" ht="17.25" customHeight="1">
      <c r="B149" s="149"/>
      <c r="C149" s="153" t="s">
        <v>693</v>
      </c>
      <c r="D149" s="153"/>
      <c r="E149" s="153"/>
      <c r="F149" s="154" t="s">
        <v>694</v>
      </c>
      <c r="G149" s="155"/>
      <c r="H149" s="153"/>
      <c r="I149" s="153"/>
      <c r="J149" s="153" t="s">
        <v>695</v>
      </c>
      <c r="K149" s="150"/>
    </row>
    <row r="150" spans="2:11" customFormat="1" ht="5.25" customHeight="1">
      <c r="B150" s="161"/>
      <c r="C150" s="156"/>
      <c r="D150" s="156"/>
      <c r="E150" s="156"/>
      <c r="F150" s="156"/>
      <c r="G150" s="157"/>
      <c r="H150" s="156"/>
      <c r="I150" s="156"/>
      <c r="J150" s="156"/>
      <c r="K150" s="182"/>
    </row>
    <row r="151" spans="2:11" customFormat="1" ht="15" customHeight="1">
      <c r="B151" s="161"/>
      <c r="C151" s="186" t="s">
        <v>699</v>
      </c>
      <c r="D151" s="138"/>
      <c r="E151" s="138"/>
      <c r="F151" s="187" t="s">
        <v>696</v>
      </c>
      <c r="G151" s="138"/>
      <c r="H151" s="186" t="s">
        <v>736</v>
      </c>
      <c r="I151" s="186" t="s">
        <v>698</v>
      </c>
      <c r="J151" s="186">
        <v>120</v>
      </c>
      <c r="K151" s="182"/>
    </row>
    <row r="152" spans="2:11" customFormat="1" ht="15" customHeight="1">
      <c r="B152" s="161"/>
      <c r="C152" s="186" t="s">
        <v>745</v>
      </c>
      <c r="D152" s="138"/>
      <c r="E152" s="138"/>
      <c r="F152" s="187" t="s">
        <v>696</v>
      </c>
      <c r="G152" s="138"/>
      <c r="H152" s="186" t="s">
        <v>756</v>
      </c>
      <c r="I152" s="186" t="s">
        <v>698</v>
      </c>
      <c r="J152" s="186" t="s">
        <v>747</v>
      </c>
      <c r="K152" s="182"/>
    </row>
    <row r="153" spans="2:11" customFormat="1" ht="15" customHeight="1">
      <c r="B153" s="161"/>
      <c r="C153" s="186" t="s">
        <v>644</v>
      </c>
      <c r="D153" s="138"/>
      <c r="E153" s="138"/>
      <c r="F153" s="187" t="s">
        <v>696</v>
      </c>
      <c r="G153" s="138"/>
      <c r="H153" s="186" t="s">
        <v>757</v>
      </c>
      <c r="I153" s="186" t="s">
        <v>698</v>
      </c>
      <c r="J153" s="186" t="s">
        <v>747</v>
      </c>
      <c r="K153" s="182"/>
    </row>
    <row r="154" spans="2:11" customFormat="1" ht="15" customHeight="1">
      <c r="B154" s="161"/>
      <c r="C154" s="186" t="s">
        <v>701</v>
      </c>
      <c r="D154" s="138"/>
      <c r="E154" s="138"/>
      <c r="F154" s="187" t="s">
        <v>702</v>
      </c>
      <c r="G154" s="138"/>
      <c r="H154" s="186" t="s">
        <v>736</v>
      </c>
      <c r="I154" s="186" t="s">
        <v>698</v>
      </c>
      <c r="J154" s="186">
        <v>50</v>
      </c>
      <c r="K154" s="182"/>
    </row>
    <row r="155" spans="2:11" customFormat="1" ht="15" customHeight="1">
      <c r="B155" s="161"/>
      <c r="C155" s="186" t="s">
        <v>704</v>
      </c>
      <c r="D155" s="138"/>
      <c r="E155" s="138"/>
      <c r="F155" s="187" t="s">
        <v>696</v>
      </c>
      <c r="G155" s="138"/>
      <c r="H155" s="186" t="s">
        <v>736</v>
      </c>
      <c r="I155" s="186" t="s">
        <v>706</v>
      </c>
      <c r="J155" s="186"/>
      <c r="K155" s="182"/>
    </row>
    <row r="156" spans="2:11" customFormat="1" ht="15" customHeight="1">
      <c r="B156" s="161"/>
      <c r="C156" s="186" t="s">
        <v>715</v>
      </c>
      <c r="D156" s="138"/>
      <c r="E156" s="138"/>
      <c r="F156" s="187" t="s">
        <v>702</v>
      </c>
      <c r="G156" s="138"/>
      <c r="H156" s="186" t="s">
        <v>736</v>
      </c>
      <c r="I156" s="186" t="s">
        <v>698</v>
      </c>
      <c r="J156" s="186">
        <v>50</v>
      </c>
      <c r="K156" s="182"/>
    </row>
    <row r="157" spans="2:11" customFormat="1" ht="15" customHeight="1">
      <c r="B157" s="161"/>
      <c r="C157" s="186" t="s">
        <v>723</v>
      </c>
      <c r="D157" s="138"/>
      <c r="E157" s="138"/>
      <c r="F157" s="187" t="s">
        <v>702</v>
      </c>
      <c r="G157" s="138"/>
      <c r="H157" s="186" t="s">
        <v>736</v>
      </c>
      <c r="I157" s="186" t="s">
        <v>698</v>
      </c>
      <c r="J157" s="186">
        <v>50</v>
      </c>
      <c r="K157" s="182"/>
    </row>
    <row r="158" spans="2:11" customFormat="1" ht="15" customHeight="1">
      <c r="B158" s="161"/>
      <c r="C158" s="186" t="s">
        <v>721</v>
      </c>
      <c r="D158" s="138"/>
      <c r="E158" s="138"/>
      <c r="F158" s="187" t="s">
        <v>702</v>
      </c>
      <c r="G158" s="138"/>
      <c r="H158" s="186" t="s">
        <v>736</v>
      </c>
      <c r="I158" s="186" t="s">
        <v>698</v>
      </c>
      <c r="J158" s="186">
        <v>50</v>
      </c>
      <c r="K158" s="182"/>
    </row>
    <row r="159" spans="2:11" customFormat="1" ht="15" customHeight="1">
      <c r="B159" s="161"/>
      <c r="C159" s="186" t="s">
        <v>90</v>
      </c>
      <c r="D159" s="138"/>
      <c r="E159" s="138"/>
      <c r="F159" s="187" t="s">
        <v>696</v>
      </c>
      <c r="G159" s="138"/>
      <c r="H159" s="186" t="s">
        <v>758</v>
      </c>
      <c r="I159" s="186" t="s">
        <v>698</v>
      </c>
      <c r="J159" s="186" t="s">
        <v>759</v>
      </c>
      <c r="K159" s="182"/>
    </row>
    <row r="160" spans="2:11" customFormat="1" ht="15" customHeight="1">
      <c r="B160" s="161"/>
      <c r="C160" s="186" t="s">
        <v>760</v>
      </c>
      <c r="D160" s="138"/>
      <c r="E160" s="138"/>
      <c r="F160" s="187" t="s">
        <v>696</v>
      </c>
      <c r="G160" s="138"/>
      <c r="H160" s="186" t="s">
        <v>761</v>
      </c>
      <c r="I160" s="186" t="s">
        <v>731</v>
      </c>
      <c r="J160" s="186"/>
      <c r="K160" s="182"/>
    </row>
    <row r="161" spans="2:11" customFormat="1" ht="15" customHeight="1">
      <c r="B161" s="188"/>
      <c r="C161" s="168"/>
      <c r="D161" s="168"/>
      <c r="E161" s="168"/>
      <c r="F161" s="168"/>
      <c r="G161" s="168"/>
      <c r="H161" s="168"/>
      <c r="I161" s="168"/>
      <c r="J161" s="168"/>
      <c r="K161" s="189"/>
    </row>
    <row r="162" spans="2:11" customFormat="1" ht="18.75" customHeight="1">
      <c r="B162" s="170"/>
      <c r="C162" s="180"/>
      <c r="D162" s="180"/>
      <c r="E162" s="180"/>
      <c r="F162" s="190"/>
      <c r="G162" s="180"/>
      <c r="H162" s="180"/>
      <c r="I162" s="180"/>
      <c r="J162" s="180"/>
      <c r="K162" s="170"/>
    </row>
    <row r="163" spans="2:11" customFormat="1" ht="18.75" customHeight="1">
      <c r="B163" s="145"/>
      <c r="C163" s="145"/>
      <c r="D163" s="145"/>
      <c r="E163" s="145"/>
      <c r="F163" s="145"/>
      <c r="G163" s="145"/>
      <c r="H163" s="145"/>
      <c r="I163" s="145"/>
      <c r="J163" s="145"/>
      <c r="K163" s="145"/>
    </row>
    <row r="164" spans="2:11" customFormat="1" ht="7.5" customHeight="1">
      <c r="B164" s="127"/>
      <c r="C164" s="128"/>
      <c r="D164" s="128"/>
      <c r="E164" s="128"/>
      <c r="F164" s="128"/>
      <c r="G164" s="128"/>
      <c r="H164" s="128"/>
      <c r="I164" s="128"/>
      <c r="J164" s="128"/>
      <c r="K164" s="129"/>
    </row>
    <row r="165" spans="2:11" customFormat="1" ht="45" customHeight="1">
      <c r="B165" s="130"/>
      <c r="C165" s="242" t="s">
        <v>762</v>
      </c>
      <c r="D165" s="242"/>
      <c r="E165" s="242"/>
      <c r="F165" s="242"/>
      <c r="G165" s="242"/>
      <c r="H165" s="242"/>
      <c r="I165" s="242"/>
      <c r="J165" s="242"/>
      <c r="K165" s="131"/>
    </row>
    <row r="166" spans="2:11" customFormat="1" ht="17.25" customHeight="1">
      <c r="B166" s="130"/>
      <c r="C166" s="151" t="s">
        <v>690</v>
      </c>
      <c r="D166" s="151"/>
      <c r="E166" s="151"/>
      <c r="F166" s="151" t="s">
        <v>691</v>
      </c>
      <c r="G166" s="191"/>
      <c r="H166" s="192" t="s">
        <v>48</v>
      </c>
      <c r="I166" s="192" t="s">
        <v>51</v>
      </c>
      <c r="J166" s="151" t="s">
        <v>692</v>
      </c>
      <c r="K166" s="131"/>
    </row>
    <row r="167" spans="2:11" customFormat="1" ht="17.25" customHeight="1">
      <c r="B167" s="132"/>
      <c r="C167" s="153" t="s">
        <v>693</v>
      </c>
      <c r="D167" s="153"/>
      <c r="E167" s="153"/>
      <c r="F167" s="154" t="s">
        <v>694</v>
      </c>
      <c r="G167" s="193"/>
      <c r="H167" s="194"/>
      <c r="I167" s="194"/>
      <c r="J167" s="153" t="s">
        <v>695</v>
      </c>
      <c r="K167" s="133"/>
    </row>
    <row r="168" spans="2:11" customFormat="1" ht="5.25" customHeight="1">
      <c r="B168" s="161"/>
      <c r="C168" s="156"/>
      <c r="D168" s="156"/>
      <c r="E168" s="156"/>
      <c r="F168" s="156"/>
      <c r="G168" s="157"/>
      <c r="H168" s="156"/>
      <c r="I168" s="156"/>
      <c r="J168" s="156"/>
      <c r="K168" s="182"/>
    </row>
    <row r="169" spans="2:11" customFormat="1" ht="15" customHeight="1">
      <c r="B169" s="161"/>
      <c r="C169" s="138" t="s">
        <v>699</v>
      </c>
      <c r="D169" s="138"/>
      <c r="E169" s="138"/>
      <c r="F169" s="159" t="s">
        <v>696</v>
      </c>
      <c r="G169" s="138"/>
      <c r="H169" s="138" t="s">
        <v>736</v>
      </c>
      <c r="I169" s="138" t="s">
        <v>698</v>
      </c>
      <c r="J169" s="138">
        <v>120</v>
      </c>
      <c r="K169" s="182"/>
    </row>
    <row r="170" spans="2:11" customFormat="1" ht="15" customHeight="1">
      <c r="B170" s="161"/>
      <c r="C170" s="138" t="s">
        <v>745</v>
      </c>
      <c r="D170" s="138"/>
      <c r="E170" s="138"/>
      <c r="F170" s="159" t="s">
        <v>696</v>
      </c>
      <c r="G170" s="138"/>
      <c r="H170" s="138" t="s">
        <v>746</v>
      </c>
      <c r="I170" s="138" t="s">
        <v>698</v>
      </c>
      <c r="J170" s="138" t="s">
        <v>747</v>
      </c>
      <c r="K170" s="182"/>
    </row>
    <row r="171" spans="2:11" customFormat="1" ht="15" customHeight="1">
      <c r="B171" s="161"/>
      <c r="C171" s="138" t="s">
        <v>644</v>
      </c>
      <c r="D171" s="138"/>
      <c r="E171" s="138"/>
      <c r="F171" s="159" t="s">
        <v>696</v>
      </c>
      <c r="G171" s="138"/>
      <c r="H171" s="138" t="s">
        <v>763</v>
      </c>
      <c r="I171" s="138" t="s">
        <v>698</v>
      </c>
      <c r="J171" s="138" t="s">
        <v>747</v>
      </c>
      <c r="K171" s="182"/>
    </row>
    <row r="172" spans="2:11" customFormat="1" ht="15" customHeight="1">
      <c r="B172" s="161"/>
      <c r="C172" s="138" t="s">
        <v>701</v>
      </c>
      <c r="D172" s="138"/>
      <c r="E172" s="138"/>
      <c r="F172" s="159" t="s">
        <v>702</v>
      </c>
      <c r="G172" s="138"/>
      <c r="H172" s="138" t="s">
        <v>763</v>
      </c>
      <c r="I172" s="138" t="s">
        <v>698</v>
      </c>
      <c r="J172" s="138">
        <v>50</v>
      </c>
      <c r="K172" s="182"/>
    </row>
    <row r="173" spans="2:11" customFormat="1" ht="15" customHeight="1">
      <c r="B173" s="161"/>
      <c r="C173" s="138" t="s">
        <v>704</v>
      </c>
      <c r="D173" s="138"/>
      <c r="E173" s="138"/>
      <c r="F173" s="159" t="s">
        <v>696</v>
      </c>
      <c r="G173" s="138"/>
      <c r="H173" s="138" t="s">
        <v>763</v>
      </c>
      <c r="I173" s="138" t="s">
        <v>706</v>
      </c>
      <c r="J173" s="138"/>
      <c r="K173" s="182"/>
    </row>
    <row r="174" spans="2:11" customFormat="1" ht="15" customHeight="1">
      <c r="B174" s="161"/>
      <c r="C174" s="138" t="s">
        <v>715</v>
      </c>
      <c r="D174" s="138"/>
      <c r="E174" s="138"/>
      <c r="F174" s="159" t="s">
        <v>702</v>
      </c>
      <c r="G174" s="138"/>
      <c r="H174" s="138" t="s">
        <v>763</v>
      </c>
      <c r="I174" s="138" t="s">
        <v>698</v>
      </c>
      <c r="J174" s="138">
        <v>50</v>
      </c>
      <c r="K174" s="182"/>
    </row>
    <row r="175" spans="2:11" customFormat="1" ht="15" customHeight="1">
      <c r="B175" s="161"/>
      <c r="C175" s="138" t="s">
        <v>723</v>
      </c>
      <c r="D175" s="138"/>
      <c r="E175" s="138"/>
      <c r="F175" s="159" t="s">
        <v>702</v>
      </c>
      <c r="G175" s="138"/>
      <c r="H175" s="138" t="s">
        <v>763</v>
      </c>
      <c r="I175" s="138" t="s">
        <v>698</v>
      </c>
      <c r="J175" s="138">
        <v>50</v>
      </c>
      <c r="K175" s="182"/>
    </row>
    <row r="176" spans="2:11" customFormat="1" ht="15" customHeight="1">
      <c r="B176" s="161"/>
      <c r="C176" s="138" t="s">
        <v>721</v>
      </c>
      <c r="D176" s="138"/>
      <c r="E176" s="138"/>
      <c r="F176" s="159" t="s">
        <v>702</v>
      </c>
      <c r="G176" s="138"/>
      <c r="H176" s="138" t="s">
        <v>763</v>
      </c>
      <c r="I176" s="138" t="s">
        <v>698</v>
      </c>
      <c r="J176" s="138">
        <v>50</v>
      </c>
      <c r="K176" s="182"/>
    </row>
    <row r="177" spans="2:11" customFormat="1" ht="15" customHeight="1">
      <c r="B177" s="161"/>
      <c r="C177" s="138" t="s">
        <v>94</v>
      </c>
      <c r="D177" s="138"/>
      <c r="E177" s="138"/>
      <c r="F177" s="159" t="s">
        <v>696</v>
      </c>
      <c r="G177" s="138"/>
      <c r="H177" s="138" t="s">
        <v>764</v>
      </c>
      <c r="I177" s="138" t="s">
        <v>765</v>
      </c>
      <c r="J177" s="138"/>
      <c r="K177" s="182"/>
    </row>
    <row r="178" spans="2:11" customFormat="1" ht="15" customHeight="1">
      <c r="B178" s="161"/>
      <c r="C178" s="138" t="s">
        <v>51</v>
      </c>
      <c r="D178" s="138"/>
      <c r="E178" s="138"/>
      <c r="F178" s="159" t="s">
        <v>696</v>
      </c>
      <c r="G178" s="138"/>
      <c r="H178" s="138" t="s">
        <v>766</v>
      </c>
      <c r="I178" s="138" t="s">
        <v>767</v>
      </c>
      <c r="J178" s="138">
        <v>1</v>
      </c>
      <c r="K178" s="182"/>
    </row>
    <row r="179" spans="2:11" customFormat="1" ht="15" customHeight="1">
      <c r="B179" s="161"/>
      <c r="C179" s="138" t="s">
        <v>47</v>
      </c>
      <c r="D179" s="138"/>
      <c r="E179" s="138"/>
      <c r="F179" s="159" t="s">
        <v>696</v>
      </c>
      <c r="G179" s="138"/>
      <c r="H179" s="138" t="s">
        <v>768</v>
      </c>
      <c r="I179" s="138" t="s">
        <v>698</v>
      </c>
      <c r="J179" s="138">
        <v>20</v>
      </c>
      <c r="K179" s="182"/>
    </row>
    <row r="180" spans="2:11" customFormat="1" ht="15" customHeight="1">
      <c r="B180" s="161"/>
      <c r="C180" s="138" t="s">
        <v>48</v>
      </c>
      <c r="D180" s="138"/>
      <c r="E180" s="138"/>
      <c r="F180" s="159" t="s">
        <v>696</v>
      </c>
      <c r="G180" s="138"/>
      <c r="H180" s="138" t="s">
        <v>769</v>
      </c>
      <c r="I180" s="138" t="s">
        <v>698</v>
      </c>
      <c r="J180" s="138">
        <v>255</v>
      </c>
      <c r="K180" s="182"/>
    </row>
    <row r="181" spans="2:11" customFormat="1" ht="15" customHeight="1">
      <c r="B181" s="161"/>
      <c r="C181" s="138" t="s">
        <v>95</v>
      </c>
      <c r="D181" s="138"/>
      <c r="E181" s="138"/>
      <c r="F181" s="159" t="s">
        <v>696</v>
      </c>
      <c r="G181" s="138"/>
      <c r="H181" s="138" t="s">
        <v>660</v>
      </c>
      <c r="I181" s="138" t="s">
        <v>698</v>
      </c>
      <c r="J181" s="138">
        <v>10</v>
      </c>
      <c r="K181" s="182"/>
    </row>
    <row r="182" spans="2:11" customFormat="1" ht="15" customHeight="1">
      <c r="B182" s="161"/>
      <c r="C182" s="138" t="s">
        <v>96</v>
      </c>
      <c r="D182" s="138"/>
      <c r="E182" s="138"/>
      <c r="F182" s="159" t="s">
        <v>696</v>
      </c>
      <c r="G182" s="138"/>
      <c r="H182" s="138" t="s">
        <v>770</v>
      </c>
      <c r="I182" s="138" t="s">
        <v>731</v>
      </c>
      <c r="J182" s="138"/>
      <c r="K182" s="182"/>
    </row>
    <row r="183" spans="2:11" customFormat="1" ht="15" customHeight="1">
      <c r="B183" s="161"/>
      <c r="C183" s="138" t="s">
        <v>771</v>
      </c>
      <c r="D183" s="138"/>
      <c r="E183" s="138"/>
      <c r="F183" s="159" t="s">
        <v>696</v>
      </c>
      <c r="G183" s="138"/>
      <c r="H183" s="138" t="s">
        <v>772</v>
      </c>
      <c r="I183" s="138" t="s">
        <v>731</v>
      </c>
      <c r="J183" s="138"/>
      <c r="K183" s="182"/>
    </row>
    <row r="184" spans="2:11" customFormat="1" ht="15" customHeight="1">
      <c r="B184" s="161"/>
      <c r="C184" s="138" t="s">
        <v>760</v>
      </c>
      <c r="D184" s="138"/>
      <c r="E184" s="138"/>
      <c r="F184" s="159" t="s">
        <v>696</v>
      </c>
      <c r="G184" s="138"/>
      <c r="H184" s="138" t="s">
        <v>773</v>
      </c>
      <c r="I184" s="138" t="s">
        <v>731</v>
      </c>
      <c r="J184" s="138"/>
      <c r="K184" s="182"/>
    </row>
    <row r="185" spans="2:11" customFormat="1" ht="15" customHeight="1">
      <c r="B185" s="161"/>
      <c r="C185" s="138" t="s">
        <v>98</v>
      </c>
      <c r="D185" s="138"/>
      <c r="E185" s="138"/>
      <c r="F185" s="159" t="s">
        <v>702</v>
      </c>
      <c r="G185" s="138"/>
      <c r="H185" s="138" t="s">
        <v>774</v>
      </c>
      <c r="I185" s="138" t="s">
        <v>698</v>
      </c>
      <c r="J185" s="138">
        <v>50</v>
      </c>
      <c r="K185" s="182"/>
    </row>
    <row r="186" spans="2:11" customFormat="1" ht="15" customHeight="1">
      <c r="B186" s="161"/>
      <c r="C186" s="138" t="s">
        <v>775</v>
      </c>
      <c r="D186" s="138"/>
      <c r="E186" s="138"/>
      <c r="F186" s="159" t="s">
        <v>702</v>
      </c>
      <c r="G186" s="138"/>
      <c r="H186" s="138" t="s">
        <v>776</v>
      </c>
      <c r="I186" s="138" t="s">
        <v>777</v>
      </c>
      <c r="J186" s="138"/>
      <c r="K186" s="182"/>
    </row>
    <row r="187" spans="2:11" customFormat="1" ht="15" customHeight="1">
      <c r="B187" s="161"/>
      <c r="C187" s="138" t="s">
        <v>778</v>
      </c>
      <c r="D187" s="138"/>
      <c r="E187" s="138"/>
      <c r="F187" s="159" t="s">
        <v>702</v>
      </c>
      <c r="G187" s="138"/>
      <c r="H187" s="138" t="s">
        <v>779</v>
      </c>
      <c r="I187" s="138" t="s">
        <v>777</v>
      </c>
      <c r="J187" s="138"/>
      <c r="K187" s="182"/>
    </row>
    <row r="188" spans="2:11" customFormat="1" ht="15" customHeight="1">
      <c r="B188" s="161"/>
      <c r="C188" s="138" t="s">
        <v>780</v>
      </c>
      <c r="D188" s="138"/>
      <c r="E188" s="138"/>
      <c r="F188" s="159" t="s">
        <v>702</v>
      </c>
      <c r="G188" s="138"/>
      <c r="H188" s="138" t="s">
        <v>781</v>
      </c>
      <c r="I188" s="138" t="s">
        <v>777</v>
      </c>
      <c r="J188" s="138"/>
      <c r="K188" s="182"/>
    </row>
    <row r="189" spans="2:11" customFormat="1" ht="15" customHeight="1">
      <c r="B189" s="161"/>
      <c r="C189" s="195" t="s">
        <v>782</v>
      </c>
      <c r="D189" s="138"/>
      <c r="E189" s="138"/>
      <c r="F189" s="159" t="s">
        <v>702</v>
      </c>
      <c r="G189" s="138"/>
      <c r="H189" s="138" t="s">
        <v>783</v>
      </c>
      <c r="I189" s="138" t="s">
        <v>784</v>
      </c>
      <c r="J189" s="196" t="s">
        <v>785</v>
      </c>
      <c r="K189" s="182"/>
    </row>
    <row r="190" spans="2:11" customFormat="1" ht="15" customHeight="1">
      <c r="B190" s="161"/>
      <c r="C190" s="195" t="s">
        <v>36</v>
      </c>
      <c r="D190" s="138"/>
      <c r="E190" s="138"/>
      <c r="F190" s="159" t="s">
        <v>696</v>
      </c>
      <c r="G190" s="138"/>
      <c r="H190" s="135" t="s">
        <v>786</v>
      </c>
      <c r="I190" s="138" t="s">
        <v>787</v>
      </c>
      <c r="J190" s="138"/>
      <c r="K190" s="182"/>
    </row>
    <row r="191" spans="2:11" customFormat="1" ht="15" customHeight="1">
      <c r="B191" s="161"/>
      <c r="C191" s="195" t="s">
        <v>788</v>
      </c>
      <c r="D191" s="138"/>
      <c r="E191" s="138"/>
      <c r="F191" s="159" t="s">
        <v>696</v>
      </c>
      <c r="G191" s="138"/>
      <c r="H191" s="138" t="s">
        <v>789</v>
      </c>
      <c r="I191" s="138" t="s">
        <v>731</v>
      </c>
      <c r="J191" s="138"/>
      <c r="K191" s="182"/>
    </row>
    <row r="192" spans="2:11" customFormat="1" ht="15" customHeight="1">
      <c r="B192" s="161"/>
      <c r="C192" s="195" t="s">
        <v>790</v>
      </c>
      <c r="D192" s="138"/>
      <c r="E192" s="138"/>
      <c r="F192" s="159" t="s">
        <v>696</v>
      </c>
      <c r="G192" s="138"/>
      <c r="H192" s="138" t="s">
        <v>791</v>
      </c>
      <c r="I192" s="138" t="s">
        <v>731</v>
      </c>
      <c r="J192" s="138"/>
      <c r="K192" s="182"/>
    </row>
    <row r="193" spans="2:11" customFormat="1" ht="15" customHeight="1">
      <c r="B193" s="161"/>
      <c r="C193" s="195" t="s">
        <v>792</v>
      </c>
      <c r="D193" s="138"/>
      <c r="E193" s="138"/>
      <c r="F193" s="159" t="s">
        <v>702</v>
      </c>
      <c r="G193" s="138"/>
      <c r="H193" s="138" t="s">
        <v>793</v>
      </c>
      <c r="I193" s="138" t="s">
        <v>731</v>
      </c>
      <c r="J193" s="138"/>
      <c r="K193" s="182"/>
    </row>
    <row r="194" spans="2:11" customFormat="1" ht="15" customHeight="1">
      <c r="B194" s="188"/>
      <c r="C194" s="197"/>
      <c r="D194" s="168"/>
      <c r="E194" s="168"/>
      <c r="F194" s="168"/>
      <c r="G194" s="168"/>
      <c r="H194" s="168"/>
      <c r="I194" s="168"/>
      <c r="J194" s="168"/>
      <c r="K194" s="189"/>
    </row>
    <row r="195" spans="2:11" customFormat="1" ht="18.75" customHeight="1">
      <c r="B195" s="170"/>
      <c r="C195" s="180"/>
      <c r="D195" s="180"/>
      <c r="E195" s="180"/>
      <c r="F195" s="190"/>
      <c r="G195" s="180"/>
      <c r="H195" s="180"/>
      <c r="I195" s="180"/>
      <c r="J195" s="180"/>
      <c r="K195" s="170"/>
    </row>
    <row r="196" spans="2:11" customFormat="1" ht="18.75" customHeight="1">
      <c r="B196" s="170"/>
      <c r="C196" s="180"/>
      <c r="D196" s="180"/>
      <c r="E196" s="180"/>
      <c r="F196" s="190"/>
      <c r="G196" s="180"/>
      <c r="H196" s="180"/>
      <c r="I196" s="180"/>
      <c r="J196" s="180"/>
      <c r="K196" s="170"/>
    </row>
    <row r="197" spans="2:11" customFormat="1" ht="18.75" customHeight="1">
      <c r="B197" s="145"/>
      <c r="C197" s="145"/>
      <c r="D197" s="145"/>
      <c r="E197" s="145"/>
      <c r="F197" s="145"/>
      <c r="G197" s="145"/>
      <c r="H197" s="145"/>
      <c r="I197" s="145"/>
      <c r="J197" s="145"/>
      <c r="K197" s="145"/>
    </row>
    <row r="198" spans="2:11" customFormat="1" ht="13.5">
      <c r="B198" s="127"/>
      <c r="C198" s="128"/>
      <c r="D198" s="128"/>
      <c r="E198" s="128"/>
      <c r="F198" s="128"/>
      <c r="G198" s="128"/>
      <c r="H198" s="128"/>
      <c r="I198" s="128"/>
      <c r="J198" s="128"/>
      <c r="K198" s="129"/>
    </row>
    <row r="199" spans="2:11" customFormat="1" ht="21">
      <c r="B199" s="130"/>
      <c r="C199" s="242" t="s">
        <v>794</v>
      </c>
      <c r="D199" s="242"/>
      <c r="E199" s="242"/>
      <c r="F199" s="242"/>
      <c r="G199" s="242"/>
      <c r="H199" s="242"/>
      <c r="I199" s="242"/>
      <c r="J199" s="242"/>
      <c r="K199" s="131"/>
    </row>
    <row r="200" spans="2:11" customFormat="1" ht="25.5" customHeight="1">
      <c r="B200" s="130"/>
      <c r="C200" s="198" t="s">
        <v>795</v>
      </c>
      <c r="D200" s="198"/>
      <c r="E200" s="198"/>
      <c r="F200" s="198" t="s">
        <v>796</v>
      </c>
      <c r="G200" s="199"/>
      <c r="H200" s="243" t="s">
        <v>797</v>
      </c>
      <c r="I200" s="243"/>
      <c r="J200" s="243"/>
      <c r="K200" s="131"/>
    </row>
    <row r="201" spans="2:11" customFormat="1" ht="5.25" customHeight="1">
      <c r="B201" s="161"/>
      <c r="C201" s="156"/>
      <c r="D201" s="156"/>
      <c r="E201" s="156"/>
      <c r="F201" s="156"/>
      <c r="G201" s="180"/>
      <c r="H201" s="156"/>
      <c r="I201" s="156"/>
      <c r="J201" s="156"/>
      <c r="K201" s="182"/>
    </row>
    <row r="202" spans="2:11" customFormat="1" ht="15" customHeight="1">
      <c r="B202" s="161"/>
      <c r="C202" s="138" t="s">
        <v>787</v>
      </c>
      <c r="D202" s="138"/>
      <c r="E202" s="138"/>
      <c r="F202" s="159" t="s">
        <v>37</v>
      </c>
      <c r="G202" s="138"/>
      <c r="H202" s="244" t="s">
        <v>798</v>
      </c>
      <c r="I202" s="244"/>
      <c r="J202" s="244"/>
      <c r="K202" s="182"/>
    </row>
    <row r="203" spans="2:11" customFormat="1" ht="15" customHeight="1">
      <c r="B203" s="161"/>
      <c r="C203" s="138"/>
      <c r="D203" s="138"/>
      <c r="E203" s="138"/>
      <c r="F203" s="159" t="s">
        <v>38</v>
      </c>
      <c r="G203" s="138"/>
      <c r="H203" s="244" t="s">
        <v>799</v>
      </c>
      <c r="I203" s="244"/>
      <c r="J203" s="244"/>
      <c r="K203" s="182"/>
    </row>
    <row r="204" spans="2:11" customFormat="1" ht="15" customHeight="1">
      <c r="B204" s="161"/>
      <c r="C204" s="138"/>
      <c r="D204" s="138"/>
      <c r="E204" s="138"/>
      <c r="F204" s="159" t="s">
        <v>41</v>
      </c>
      <c r="G204" s="138"/>
      <c r="H204" s="244" t="s">
        <v>800</v>
      </c>
      <c r="I204" s="244"/>
      <c r="J204" s="244"/>
      <c r="K204" s="182"/>
    </row>
    <row r="205" spans="2:11" customFormat="1" ht="15" customHeight="1">
      <c r="B205" s="161"/>
      <c r="C205" s="138"/>
      <c r="D205" s="138"/>
      <c r="E205" s="138"/>
      <c r="F205" s="159" t="s">
        <v>39</v>
      </c>
      <c r="G205" s="138"/>
      <c r="H205" s="244" t="s">
        <v>801</v>
      </c>
      <c r="I205" s="244"/>
      <c r="J205" s="244"/>
      <c r="K205" s="182"/>
    </row>
    <row r="206" spans="2:11" customFormat="1" ht="15" customHeight="1">
      <c r="B206" s="161"/>
      <c r="C206" s="138"/>
      <c r="D206" s="138"/>
      <c r="E206" s="138"/>
      <c r="F206" s="159" t="s">
        <v>40</v>
      </c>
      <c r="G206" s="138"/>
      <c r="H206" s="244" t="s">
        <v>802</v>
      </c>
      <c r="I206" s="244"/>
      <c r="J206" s="244"/>
      <c r="K206" s="182"/>
    </row>
    <row r="207" spans="2:11" customFormat="1" ht="15" customHeight="1">
      <c r="B207" s="161"/>
      <c r="C207" s="138"/>
      <c r="D207" s="138"/>
      <c r="E207" s="138"/>
      <c r="F207" s="159"/>
      <c r="G207" s="138"/>
      <c r="H207" s="138"/>
      <c r="I207" s="138"/>
      <c r="J207" s="138"/>
      <c r="K207" s="182"/>
    </row>
    <row r="208" spans="2:11" customFormat="1" ht="15" customHeight="1">
      <c r="B208" s="161"/>
      <c r="C208" s="138" t="s">
        <v>743</v>
      </c>
      <c r="D208" s="138"/>
      <c r="E208" s="138"/>
      <c r="F208" s="159" t="s">
        <v>73</v>
      </c>
      <c r="G208" s="138"/>
      <c r="H208" s="244" t="s">
        <v>803</v>
      </c>
      <c r="I208" s="244"/>
      <c r="J208" s="244"/>
      <c r="K208" s="182"/>
    </row>
    <row r="209" spans="2:11" customFormat="1" ht="15" customHeight="1">
      <c r="B209" s="161"/>
      <c r="C209" s="138"/>
      <c r="D209" s="138"/>
      <c r="E209" s="138"/>
      <c r="F209" s="159" t="s">
        <v>639</v>
      </c>
      <c r="G209" s="138"/>
      <c r="H209" s="244" t="s">
        <v>640</v>
      </c>
      <c r="I209" s="244"/>
      <c r="J209" s="244"/>
      <c r="K209" s="182"/>
    </row>
    <row r="210" spans="2:11" customFormat="1" ht="15" customHeight="1">
      <c r="B210" s="161"/>
      <c r="C210" s="138"/>
      <c r="D210" s="138"/>
      <c r="E210" s="138"/>
      <c r="F210" s="159" t="s">
        <v>637</v>
      </c>
      <c r="G210" s="138"/>
      <c r="H210" s="244" t="s">
        <v>804</v>
      </c>
      <c r="I210" s="244"/>
      <c r="J210" s="244"/>
      <c r="K210" s="182"/>
    </row>
    <row r="211" spans="2:11" customFormat="1" ht="15" customHeight="1">
      <c r="B211" s="200"/>
      <c r="C211" s="138"/>
      <c r="D211" s="138"/>
      <c r="E211" s="138"/>
      <c r="F211" s="159" t="s">
        <v>81</v>
      </c>
      <c r="G211" s="195"/>
      <c r="H211" s="245" t="s">
        <v>641</v>
      </c>
      <c r="I211" s="245"/>
      <c r="J211" s="245"/>
      <c r="K211" s="201"/>
    </row>
    <row r="212" spans="2:11" customFormat="1" ht="15" customHeight="1">
      <c r="B212" s="200"/>
      <c r="C212" s="138"/>
      <c r="D212" s="138"/>
      <c r="E212" s="138"/>
      <c r="F212" s="159" t="s">
        <v>642</v>
      </c>
      <c r="G212" s="195"/>
      <c r="H212" s="245" t="s">
        <v>805</v>
      </c>
      <c r="I212" s="245"/>
      <c r="J212" s="245"/>
      <c r="K212" s="201"/>
    </row>
    <row r="213" spans="2:11" customFormat="1" ht="15" customHeight="1">
      <c r="B213" s="200"/>
      <c r="C213" s="138"/>
      <c r="D213" s="138"/>
      <c r="E213" s="138"/>
      <c r="F213" s="159"/>
      <c r="G213" s="195"/>
      <c r="H213" s="186"/>
      <c r="I213" s="186"/>
      <c r="J213" s="186"/>
      <c r="K213" s="201"/>
    </row>
    <row r="214" spans="2:11" customFormat="1" ht="15" customHeight="1">
      <c r="B214" s="200"/>
      <c r="C214" s="138" t="s">
        <v>767</v>
      </c>
      <c r="D214" s="138"/>
      <c r="E214" s="138"/>
      <c r="F214" s="159">
        <v>1</v>
      </c>
      <c r="G214" s="195"/>
      <c r="H214" s="245" t="s">
        <v>806</v>
      </c>
      <c r="I214" s="245"/>
      <c r="J214" s="245"/>
      <c r="K214" s="201"/>
    </row>
    <row r="215" spans="2:11" customFormat="1" ht="15" customHeight="1">
      <c r="B215" s="200"/>
      <c r="C215" s="138"/>
      <c r="D215" s="138"/>
      <c r="E215" s="138"/>
      <c r="F215" s="159">
        <v>2</v>
      </c>
      <c r="G215" s="195"/>
      <c r="H215" s="245" t="s">
        <v>807</v>
      </c>
      <c r="I215" s="245"/>
      <c r="J215" s="245"/>
      <c r="K215" s="201"/>
    </row>
    <row r="216" spans="2:11" customFormat="1" ht="15" customHeight="1">
      <c r="B216" s="200"/>
      <c r="C216" s="138"/>
      <c r="D216" s="138"/>
      <c r="E216" s="138"/>
      <c r="F216" s="159">
        <v>3</v>
      </c>
      <c r="G216" s="195"/>
      <c r="H216" s="245" t="s">
        <v>808</v>
      </c>
      <c r="I216" s="245"/>
      <c r="J216" s="245"/>
      <c r="K216" s="201"/>
    </row>
    <row r="217" spans="2:11" customFormat="1" ht="15" customHeight="1">
      <c r="B217" s="200"/>
      <c r="C217" s="138"/>
      <c r="D217" s="138"/>
      <c r="E217" s="138"/>
      <c r="F217" s="159">
        <v>4</v>
      </c>
      <c r="G217" s="195"/>
      <c r="H217" s="245" t="s">
        <v>809</v>
      </c>
      <c r="I217" s="245"/>
      <c r="J217" s="245"/>
      <c r="K217" s="201"/>
    </row>
    <row r="218" spans="2:11" customFormat="1" ht="12.75" customHeight="1">
      <c r="B218" s="202"/>
      <c r="C218" s="203"/>
      <c r="D218" s="203"/>
      <c r="E218" s="203"/>
      <c r="F218" s="203"/>
      <c r="G218" s="203"/>
      <c r="H218" s="203"/>
      <c r="I218" s="203"/>
      <c r="J218" s="203"/>
      <c r="K218" s="204"/>
    </row>
  </sheetData>
  <sheetProtection algorithmName="SHA-512" hashValue="mgKrX8L3e98BqSxQq9gMD2j81MJeMEAnnsaV8E6+QWFsLmuLBQkeYZaN1VcTxEBFxr3QmNG1vidjCH5FEv0ZpQ==" saltValue="NohvFhQCOPJ/pp2j1/bWQQ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Elektromateriál</vt:lpstr>
      <vt:lpstr>02 - Zemní práce</vt:lpstr>
      <vt:lpstr>04 - Materiál dodávaný za...</vt:lpstr>
      <vt:lpstr>03 - VON</vt:lpstr>
      <vt:lpstr>Pokyny pro vyplnění</vt:lpstr>
      <vt:lpstr>'01 - Elektromateriál'!Názvy_tisku</vt:lpstr>
      <vt:lpstr>'02 - Zemní práce'!Názvy_tisku</vt:lpstr>
      <vt:lpstr>'03 - VON'!Názvy_tisku</vt:lpstr>
      <vt:lpstr>'04 - Materiál dodávaný za...'!Názvy_tisku</vt:lpstr>
      <vt:lpstr>'Rekapitulace stavby'!Názvy_tisku</vt:lpstr>
      <vt:lpstr>'01 - Elektromateriál'!Oblast_tisku</vt:lpstr>
      <vt:lpstr>'02 - Zemní práce'!Oblast_tisku</vt:lpstr>
      <vt:lpstr>'03 - VON'!Oblast_tisku</vt:lpstr>
      <vt:lpstr>'04 - Materiál dodávaný za...'!Oblast_tisku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Lubomír, DiS.</dc:creator>
  <cp:lastModifiedBy>Auerműller Jiří, Ing.</cp:lastModifiedBy>
  <cp:lastPrinted>2023-02-03T07:22:43Z</cp:lastPrinted>
  <dcterms:created xsi:type="dcterms:W3CDTF">2023-02-03T05:15:48Z</dcterms:created>
  <dcterms:modified xsi:type="dcterms:W3CDTF">2023-02-03T12:47:04Z</dcterms:modified>
</cp:coreProperties>
</file>